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5576" windowHeight="8208"/>
  </bookViews>
  <sheets>
    <sheet name="Mladší žáci" sheetId="2" r:id="rId1"/>
    <sheet name="Starší žáci" sheetId="3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2" l="1"/>
  <c r="S38" i="2"/>
  <c r="S39" i="2"/>
  <c r="S40" i="2"/>
  <c r="S41" i="2"/>
  <c r="U41" i="2"/>
  <c r="O38" i="2"/>
  <c r="O39" i="2"/>
  <c r="O40" i="2"/>
  <c r="O41" i="2"/>
  <c r="K38" i="2"/>
  <c r="K39" i="2"/>
  <c r="K40" i="2"/>
  <c r="K41" i="2"/>
  <c r="G38" i="2"/>
  <c r="G39" i="2"/>
  <c r="G40" i="2"/>
  <c r="G41" i="2"/>
  <c r="V41" i="2" s="1"/>
  <c r="K8" i="3"/>
  <c r="K9" i="3"/>
  <c r="K10" i="3"/>
  <c r="K11" i="3"/>
  <c r="M11" i="3"/>
  <c r="K13" i="3"/>
  <c r="K14" i="3"/>
  <c r="K15" i="3"/>
  <c r="K16" i="3"/>
  <c r="G16" i="3"/>
  <c r="G8" i="3"/>
  <c r="G9" i="3"/>
  <c r="G10" i="3"/>
  <c r="G11" i="3"/>
  <c r="L11" i="3" s="1"/>
  <c r="G8" i="2"/>
  <c r="G9" i="2"/>
  <c r="G10" i="2"/>
  <c r="G11" i="2"/>
  <c r="G13" i="2"/>
  <c r="G14" i="2"/>
  <c r="G15" i="2"/>
  <c r="G16" i="2"/>
  <c r="G18" i="2"/>
  <c r="G19" i="2"/>
  <c r="G20" i="2"/>
  <c r="G21" i="2"/>
  <c r="G23" i="2"/>
  <c r="G24" i="2"/>
  <c r="G25" i="2"/>
  <c r="G26" i="2"/>
  <c r="K8" i="2"/>
  <c r="K9" i="2"/>
  <c r="K10" i="2"/>
  <c r="K11" i="2"/>
  <c r="K13" i="2"/>
  <c r="K14" i="2"/>
  <c r="K15" i="2"/>
  <c r="K16" i="2"/>
  <c r="K18" i="2"/>
  <c r="K19" i="2"/>
  <c r="K20" i="2"/>
  <c r="K21" i="2"/>
  <c r="K23" i="2"/>
  <c r="K24" i="2"/>
  <c r="K25" i="2"/>
  <c r="K26" i="2"/>
  <c r="O8" i="2"/>
  <c r="O9" i="2"/>
  <c r="O10" i="2"/>
  <c r="O11" i="2"/>
  <c r="O13" i="2"/>
  <c r="O14" i="2"/>
  <c r="O15" i="2"/>
  <c r="O16" i="2"/>
  <c r="O18" i="2"/>
  <c r="O19" i="2"/>
  <c r="O20" i="2"/>
  <c r="O21" i="2"/>
  <c r="O23" i="2"/>
  <c r="O24" i="2"/>
  <c r="O25" i="2"/>
  <c r="O26" i="2"/>
  <c r="G33" i="2"/>
  <c r="G34" i="2"/>
  <c r="G35" i="2"/>
  <c r="G36" i="2"/>
  <c r="K33" i="2"/>
  <c r="K34" i="2"/>
  <c r="K35" i="2"/>
  <c r="K36" i="2"/>
  <c r="O33" i="2"/>
  <c r="O34" i="2"/>
  <c r="O35" i="2"/>
  <c r="O36" i="2"/>
  <c r="S33" i="2"/>
  <c r="S34" i="2"/>
  <c r="S35" i="2"/>
  <c r="S36" i="2"/>
  <c r="T36" i="2" s="1"/>
  <c r="U36" i="2"/>
  <c r="V36" i="2"/>
  <c r="S8" i="2"/>
  <c r="S9" i="2"/>
  <c r="S10" i="2"/>
  <c r="S11" i="2"/>
  <c r="T11" i="2" s="1"/>
  <c r="U11" i="2"/>
  <c r="V11" i="2"/>
  <c r="S13" i="2"/>
  <c r="S14" i="2"/>
  <c r="S15" i="2"/>
  <c r="S16" i="2"/>
  <c r="T16" i="2" s="1"/>
  <c r="S18" i="2"/>
  <c r="S19" i="2"/>
  <c r="S20" i="2"/>
  <c r="S21" i="2"/>
  <c r="S23" i="2"/>
  <c r="S24" i="2"/>
  <c r="T24" i="2" s="1"/>
  <c r="S25" i="2"/>
  <c r="S26" i="2"/>
  <c r="T26" i="2" s="1"/>
  <c r="U26" i="2"/>
  <c r="V26" i="2"/>
  <c r="S28" i="2"/>
  <c r="S29" i="2"/>
  <c r="S30" i="2"/>
  <c r="O28" i="2"/>
  <c r="O29" i="2"/>
  <c r="O30" i="2"/>
  <c r="K28" i="2"/>
  <c r="K29" i="2"/>
  <c r="K30" i="2"/>
  <c r="G28" i="2"/>
  <c r="G29" i="2"/>
  <c r="G30" i="2"/>
  <c r="G13" i="3"/>
  <c r="G14" i="3"/>
  <c r="G15" i="3"/>
  <c r="L9" i="3" l="1"/>
  <c r="M9" i="3" s="1"/>
  <c r="L15" i="3"/>
  <c r="M15" i="3" s="1"/>
  <c r="L13" i="3"/>
  <c r="M13" i="3" s="1"/>
  <c r="L14" i="3"/>
  <c r="M14" i="3" s="1"/>
  <c r="L10" i="3"/>
  <c r="M10" i="3" s="1"/>
  <c r="L8" i="3"/>
  <c r="M8" i="3" s="1"/>
  <c r="T41" i="2"/>
  <c r="T39" i="2"/>
  <c r="T9" i="2"/>
  <c r="T8" i="2"/>
  <c r="T19" i="2"/>
  <c r="V19" i="2" s="1"/>
  <c r="T18" i="2"/>
  <c r="T35" i="2"/>
  <c r="T30" i="2"/>
  <c r="T13" i="2"/>
  <c r="T23" i="2"/>
  <c r="U23" i="2" s="1"/>
  <c r="T21" i="2"/>
  <c r="T10" i="2"/>
  <c r="T28" i="2"/>
  <c r="T34" i="2"/>
  <c r="T20" i="2"/>
  <c r="U21" i="2"/>
  <c r="V21" i="2"/>
  <c r="T33" i="2"/>
  <c r="T15" i="2"/>
  <c r="T14" i="2"/>
  <c r="U13" i="2"/>
  <c r="V13" i="2"/>
  <c r="T25" i="2"/>
  <c r="U25" i="2" s="1"/>
  <c r="T40" i="2"/>
  <c r="V40" i="2"/>
  <c r="U40" i="2"/>
  <c r="U39" i="2"/>
  <c r="V39" i="2"/>
  <c r="T38" i="2"/>
  <c r="V38" i="2" s="1"/>
  <c r="U24" i="2"/>
  <c r="V24" i="2"/>
  <c r="U19" i="2"/>
  <c r="V16" i="2"/>
  <c r="U16" i="2"/>
  <c r="V14" i="2"/>
  <c r="U14" i="2"/>
  <c r="U20" i="2"/>
  <c r="V20" i="2"/>
  <c r="V18" i="2"/>
  <c r="U18" i="2"/>
  <c r="V15" i="2"/>
  <c r="U15" i="2"/>
  <c r="T29" i="2"/>
  <c r="V25" i="2"/>
  <c r="V23" i="2"/>
  <c r="V34" i="2"/>
  <c r="U34" i="2"/>
  <c r="V35" i="2"/>
  <c r="U35" i="2"/>
  <c r="V33" i="2"/>
  <c r="U33" i="2"/>
  <c r="V9" i="2"/>
  <c r="U9" i="2"/>
  <c r="V10" i="2"/>
  <c r="U10" i="2"/>
  <c r="V8" i="2"/>
  <c r="U8" i="2"/>
  <c r="V28" i="2"/>
  <c r="U28" i="2"/>
  <c r="V30" i="2"/>
  <c r="U30" i="2"/>
  <c r="V29" i="2"/>
  <c r="U29" i="2"/>
  <c r="G21" i="3"/>
  <c r="K20" i="3"/>
  <c r="G20" i="3"/>
  <c r="S31" i="2"/>
  <c r="O31" i="2"/>
  <c r="K31" i="2"/>
  <c r="G31" i="2"/>
  <c r="S46" i="2"/>
  <c r="O46" i="2"/>
  <c r="K46" i="2"/>
  <c r="G46" i="2"/>
  <c r="O45" i="2"/>
  <c r="T45" i="2" s="1"/>
  <c r="U45" i="2" s="1"/>
  <c r="K45" i="2"/>
  <c r="G45" i="2"/>
  <c r="S44" i="2"/>
  <c r="O44" i="2"/>
  <c r="K44" i="2"/>
  <c r="G44" i="2"/>
  <c r="U38" i="2" l="1"/>
  <c r="T31" i="2"/>
  <c r="T44" i="2"/>
  <c r="U44" i="2" s="1"/>
  <c r="V45" i="2"/>
  <c r="T46" i="2"/>
  <c r="U46" i="2" s="1"/>
  <c r="U31" i="2"/>
  <c r="V31" i="2"/>
  <c r="V46" i="2"/>
  <c r="V44" i="2" l="1"/>
  <c r="W42" i="2" s="1"/>
  <c r="K40" i="3" l="1"/>
  <c r="G40" i="3"/>
  <c r="K39" i="3"/>
  <c r="G39" i="3"/>
  <c r="K38" i="3"/>
  <c r="G38" i="3"/>
  <c r="K37" i="3"/>
  <c r="G37" i="3"/>
  <c r="K31" i="3"/>
  <c r="L39" i="3" l="1"/>
  <c r="L40" i="3"/>
  <c r="M40" i="3" s="1"/>
  <c r="L38" i="3"/>
  <c r="M38" i="3" s="1"/>
  <c r="W7" i="2"/>
  <c r="C51" i="2" s="1"/>
  <c r="L37" i="3"/>
  <c r="K30" i="3"/>
  <c r="K29" i="3"/>
  <c r="K28" i="3"/>
  <c r="K23" i="3"/>
  <c r="K35" i="3"/>
  <c r="G35" i="3"/>
  <c r="K34" i="3"/>
  <c r="G34" i="3"/>
  <c r="K33" i="3"/>
  <c r="G33" i="3"/>
  <c r="G31" i="3"/>
  <c r="L31" i="3" s="1"/>
  <c r="G30" i="3"/>
  <c r="G29" i="3"/>
  <c r="G28" i="3"/>
  <c r="K26" i="3"/>
  <c r="K25" i="3"/>
  <c r="G25" i="3"/>
  <c r="K24" i="3"/>
  <c r="G24" i="3"/>
  <c r="G23" i="3"/>
  <c r="M39" i="3" l="1"/>
  <c r="M37" i="3"/>
  <c r="L34" i="3"/>
  <c r="L29" i="3"/>
  <c r="L33" i="3"/>
  <c r="L24" i="3"/>
  <c r="L21" i="3"/>
  <c r="L16" i="3"/>
  <c r="L20" i="3"/>
  <c r="L23" i="3"/>
  <c r="L25" i="3"/>
  <c r="L26" i="3"/>
  <c r="L28" i="3"/>
  <c r="L30" i="3"/>
  <c r="L35" i="3"/>
  <c r="M20" i="3"/>
  <c r="M31" i="3"/>
  <c r="M34" i="3"/>
  <c r="N36" i="3" l="1"/>
  <c r="W37" i="2"/>
  <c r="C57" i="2" s="1"/>
  <c r="M24" i="3"/>
  <c r="M21" i="3"/>
  <c r="M29" i="3"/>
  <c r="M28" i="3"/>
  <c r="M25" i="3"/>
  <c r="M35" i="3"/>
  <c r="M33" i="3"/>
  <c r="M30" i="3"/>
  <c r="M23" i="3"/>
  <c r="M26" i="3"/>
  <c r="M16" i="3"/>
  <c r="N12" i="3" l="1"/>
  <c r="C46" i="3" s="1"/>
  <c r="N17" i="3"/>
  <c r="N32" i="3"/>
  <c r="N27" i="3"/>
  <c r="N22" i="3"/>
  <c r="N7" i="3"/>
  <c r="C45" i="3" s="1"/>
  <c r="O12" i="3" l="1"/>
  <c r="O22" i="3"/>
  <c r="O27" i="3"/>
  <c r="O32" i="3"/>
  <c r="O17" i="3"/>
  <c r="O7" i="3"/>
  <c r="W12" i="2" l="1"/>
  <c r="C56" i="2" s="1"/>
  <c r="W32" i="2" l="1"/>
  <c r="W17" i="2"/>
  <c r="W27" i="2"/>
  <c r="C54" i="2" s="1"/>
  <c r="W22" i="2"/>
  <c r="C53" i="2" l="1"/>
  <c r="C52" i="2"/>
  <c r="C55" i="2"/>
  <c r="Y37" i="2"/>
  <c r="Y27" i="2"/>
  <c r="Y17" i="2"/>
  <c r="Y7" i="2"/>
  <c r="Y32" i="2"/>
  <c r="Y22" i="2"/>
  <c r="Y12" i="2"/>
  <c r="X32" i="2"/>
  <c r="X37" i="2"/>
  <c r="X17" i="2"/>
  <c r="X7" i="2"/>
  <c r="X12" i="2"/>
  <c r="X22" i="2"/>
  <c r="X27" i="2"/>
</calcChain>
</file>

<file path=xl/sharedStrings.xml><?xml version="1.0" encoding="utf-8"?>
<sst xmlns="http://schemas.openxmlformats.org/spreadsheetml/2006/main" count="140" uniqueCount="89">
  <si>
    <t xml:space="preserve">    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</si>
  <si>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</si>
  <si>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</si>
  <si>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</si>
  <si>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</si>
  <si>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</si>
  <si>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</si>
  <si>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</si>
  <si>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</si>
  <si>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</si>
  <si>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</si>
  <si>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</si>
  <si>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</si>
  <si>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</si>
  <si>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</si>
  <si>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</si>
  <si>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</si>
  <si>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</si>
  <si>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Pořadí</t>
  </si>
  <si>
    <t>Rozhodčí:</t>
  </si>
  <si>
    <t>VZPÍRÁNÍ HANÁ -A-</t>
  </si>
  <si>
    <t>VZPÍRÁNÍ HANÁ -B-</t>
  </si>
  <si>
    <t>Mimo soutěž</t>
  </si>
  <si>
    <t>Boskovice mimo soutěž</t>
  </si>
  <si>
    <t>TJ HOLEŠOV</t>
  </si>
  <si>
    <t>TJ S. JS ZLÍN 5 -A-</t>
  </si>
  <si>
    <t>TJ S. NOVÝ HROZENKOV</t>
  </si>
  <si>
    <t xml:space="preserve">2. kolo ligy mladších žáků - sk. -C- </t>
  </si>
  <si>
    <t>Místo konání : Boskovice</t>
  </si>
  <si>
    <t>Termín: 13.4.2019</t>
  </si>
  <si>
    <t>Termín: 13.4. 2019</t>
  </si>
  <si>
    <t>Místo konání :  Boskovice</t>
  </si>
  <si>
    <t xml:space="preserve">2. kolo ligy starších žáků - sk. -C- </t>
  </si>
  <si>
    <t>Kuchař Tomáš</t>
  </si>
  <si>
    <t>Stratil Ladislav</t>
  </si>
  <si>
    <t>Velš Jaroslav</t>
  </si>
  <si>
    <t>Vítková Bára</t>
  </si>
  <si>
    <t>Bolf Jakub</t>
  </si>
  <si>
    <t>Mánek Matyaš</t>
  </si>
  <si>
    <t>Navrátil Radek</t>
  </si>
  <si>
    <t>Skopal Tadeaš</t>
  </si>
  <si>
    <t>Hartl Jan</t>
  </si>
  <si>
    <t>Zapalač Ondřej</t>
  </si>
  <si>
    <t>Žalmánek Petr</t>
  </si>
  <si>
    <t>Navrátil Vojtěch</t>
  </si>
  <si>
    <t>Janek Ondřej</t>
  </si>
  <si>
    <t>Janek Lukáš</t>
  </si>
  <si>
    <t>Sára Matouš</t>
  </si>
  <si>
    <t>Lohynský Jiří</t>
  </si>
  <si>
    <t>Frohlich Tomáš</t>
  </si>
  <si>
    <t>Borovička Sebastian</t>
  </si>
  <si>
    <t>Šimčík Vojtěch</t>
  </si>
  <si>
    <t>Kolář David</t>
  </si>
  <si>
    <t>Vrba Tobiáš</t>
  </si>
  <si>
    <t>Látal Samuel</t>
  </si>
  <si>
    <t>Behůl Filip</t>
  </si>
  <si>
    <t>Flachs Rudolf</t>
  </si>
  <si>
    <t>Hurta Jaromír</t>
  </si>
  <si>
    <t>Jura Viktor</t>
  </si>
  <si>
    <t>Trnečka Petr</t>
  </si>
  <si>
    <t>Písařík Michal</t>
  </si>
  <si>
    <t>Lepka Štěpán</t>
  </si>
  <si>
    <t>Mikula Václav</t>
  </si>
  <si>
    <t>Pořadí po 2. kole</t>
  </si>
  <si>
    <t>Zlín A</t>
  </si>
  <si>
    <t>Haná A</t>
  </si>
  <si>
    <t>Boskovice</t>
  </si>
  <si>
    <t>Nový Hrozenkov</t>
  </si>
  <si>
    <t>Hana B</t>
  </si>
  <si>
    <t>Holešov</t>
  </si>
  <si>
    <t>Zlín B</t>
  </si>
  <si>
    <t>Boskovice B</t>
  </si>
  <si>
    <t>POŘADÍ PO 2. KOLE</t>
  </si>
  <si>
    <t>ZLÍN</t>
  </si>
  <si>
    <t>X</t>
  </si>
  <si>
    <t xml:space="preserve"> TJ SOUZ BOSKOVICE -A-</t>
  </si>
  <si>
    <t>TJ SOUZ BOSKOVICE -B-</t>
  </si>
  <si>
    <t>SOKOL J. SVAHY ZLÍN</t>
  </si>
  <si>
    <t>SK + VR. - Ladislav Doležel + notebook Kolář D. ml., Liška M., Ing. J. Kaláčová + Jančík, Šesták, Rýc a Sekanina 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</si>
  <si>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</si>
  <si>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</si>
  <si>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</si>
  <si>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</si>
  <si>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</si>
  <si>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</si>
  <si>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</si>
  <si>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</si>
  <si>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</si>
  <si>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TOP.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</si>
</sst>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_ ;[Red]\-0\ 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</fills>
  <borders count="10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indexed="8"/>
      </bottom>
      <diagonal/>
    </border>
    <border>
      <left style="thick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indexed="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indexed="64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indexed="8"/>
      </bottom>
      <diagonal/>
    </border>
    <border>
      <left style="thick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thick">
        <color auto="1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hair">
        <color indexed="64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thick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ck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/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ck">
        <color auto="1"/>
      </left>
      <right style="medium">
        <color auto="1"/>
      </right>
      <top style="hair">
        <color indexed="8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3">
    <xf numFmtId="0" fontId="0" fillId="0" borderId="0" xfId="0"/>
    <xf numFmtId="166" fontId="6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0" fontId="0" fillId="3" borderId="0" xfId="0" applyFill="1"/>
    <xf numFmtId="0" fontId="12" fillId="0" borderId="0" xfId="0" applyFont="1"/>
    <xf numFmtId="0" fontId="6" fillId="0" borderId="4" xfId="0" applyFont="1" applyBorder="1" applyAlignment="1">
      <alignment horizontal="left"/>
    </xf>
    <xf numFmtId="166" fontId="1" fillId="3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14" fillId="0" borderId="0" xfId="0" applyFont="1"/>
    <xf numFmtId="0" fontId="17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7" xfId="0" applyBorder="1" applyAlignment="1">
      <alignment vertical="center"/>
    </xf>
    <xf numFmtId="166" fontId="11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Continuous" vertical="center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166" fontId="10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66" fontId="10" fillId="0" borderId="28" xfId="0" applyNumberFormat="1" applyFont="1" applyFill="1" applyBorder="1" applyAlignment="1">
      <alignment horizontal="center" vertical="center"/>
    </xf>
    <xf numFmtId="166" fontId="15" fillId="0" borderId="28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66" fontId="10" fillId="0" borderId="28" xfId="0" quotePrefix="1" applyNumberFormat="1" applyFont="1" applyFill="1" applyBorder="1" applyAlignment="1">
      <alignment horizontal="center" vertical="center"/>
    </xf>
    <xf numFmtId="166" fontId="10" fillId="0" borderId="30" xfId="0" quotePrefix="1" applyNumberFormat="1" applyFont="1" applyFill="1" applyBorder="1" applyAlignment="1">
      <alignment horizontal="center" vertical="center"/>
    </xf>
    <xf numFmtId="166" fontId="10" fillId="0" borderId="32" xfId="0" applyNumberFormat="1" applyFont="1" applyFill="1" applyBorder="1" applyAlignment="1">
      <alignment horizontal="center" vertical="center"/>
    </xf>
    <xf numFmtId="166" fontId="11" fillId="0" borderId="24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right" vertical="center"/>
    </xf>
    <xf numFmtId="166" fontId="11" fillId="0" borderId="28" xfId="0" applyNumberFormat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28" xfId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right" vertical="center"/>
    </xf>
    <xf numFmtId="166" fontId="10" fillId="3" borderId="32" xfId="0" applyNumberFormat="1" applyFont="1" applyFill="1" applyBorder="1" applyAlignment="1">
      <alignment horizontal="center" vertical="center"/>
    </xf>
    <xf numFmtId="1" fontId="10" fillId="3" borderId="24" xfId="1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66" fontId="11" fillId="0" borderId="39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66" fontId="10" fillId="0" borderId="39" xfId="0" applyNumberFormat="1" applyFont="1" applyFill="1" applyBorder="1" applyAlignment="1">
      <alignment horizontal="center" vertical="center"/>
    </xf>
    <xf numFmtId="166" fontId="15" fillId="0" borderId="39" xfId="0" applyNumberFormat="1" applyFont="1" applyFill="1" applyBorder="1" applyAlignment="1">
      <alignment horizontal="center" vertical="center"/>
    </xf>
    <xf numFmtId="166" fontId="10" fillId="0" borderId="39" xfId="0" quotePrefix="1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right" vertical="center"/>
    </xf>
    <xf numFmtId="2" fontId="6" fillId="0" borderId="42" xfId="0" applyNumberFormat="1" applyFont="1" applyFill="1" applyBorder="1" applyAlignment="1">
      <alignment horizontal="right"/>
    </xf>
    <xf numFmtId="2" fontId="6" fillId="0" borderId="43" xfId="0" applyNumberFormat="1" applyFont="1" applyFill="1" applyBorder="1" applyAlignment="1">
      <alignment horizontal="right"/>
    </xf>
    <xf numFmtId="1" fontId="10" fillId="3" borderId="45" xfId="1" applyNumberFormat="1" applyFont="1" applyFill="1" applyBorder="1" applyAlignment="1">
      <alignment horizontal="center" vertical="center"/>
    </xf>
    <xf numFmtId="166" fontId="10" fillId="3" borderId="46" xfId="0" applyNumberFormat="1" applyFont="1" applyFill="1" applyBorder="1" applyAlignment="1">
      <alignment horizontal="center" vertical="center"/>
    </xf>
    <xf numFmtId="1" fontId="10" fillId="3" borderId="46" xfId="1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65" fontId="3" fillId="0" borderId="50" xfId="0" applyNumberFormat="1" applyFont="1" applyFill="1" applyBorder="1" applyAlignment="1">
      <alignment horizontal="right" vertical="center"/>
    </xf>
    <xf numFmtId="165" fontId="3" fillId="0" borderId="52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165" fontId="4" fillId="2" borderId="40" xfId="0" applyNumberFormat="1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7" xfId="0" applyBorder="1" applyAlignment="1">
      <alignment horizontal="right"/>
    </xf>
    <xf numFmtId="0" fontId="14" fillId="0" borderId="17" xfId="0" applyFont="1" applyBorder="1" applyAlignment="1">
      <alignment vertical="center"/>
    </xf>
    <xf numFmtId="0" fontId="0" fillId="0" borderId="17" xfId="0" applyBorder="1"/>
    <xf numFmtId="0" fontId="2" fillId="0" borderId="62" xfId="0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right"/>
    </xf>
    <xf numFmtId="0" fontId="6" fillId="0" borderId="62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166" fontId="6" fillId="3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166" fontId="6" fillId="0" borderId="62" xfId="0" applyNumberFormat="1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66" fontId="6" fillId="3" borderId="62" xfId="0" quotePrefix="1" applyNumberFormat="1" applyFont="1" applyFill="1" applyBorder="1" applyAlignment="1">
      <alignment horizontal="center" vertical="center"/>
    </xf>
    <xf numFmtId="166" fontId="1" fillId="3" borderId="62" xfId="0" applyNumberFormat="1" applyFont="1" applyFill="1" applyBorder="1" applyAlignment="1">
      <alignment horizontal="center" vertical="center"/>
    </xf>
    <xf numFmtId="166" fontId="1" fillId="0" borderId="62" xfId="0" applyNumberFormat="1" applyFont="1" applyFill="1" applyBorder="1" applyAlignment="1">
      <alignment horizontal="center" vertical="center"/>
    </xf>
    <xf numFmtId="166" fontId="6" fillId="0" borderId="62" xfId="0" applyNumberFormat="1" applyFont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1" fontId="6" fillId="3" borderId="62" xfId="1" applyNumberFormat="1" applyFont="1" applyFill="1" applyBorder="1" applyAlignment="1">
      <alignment horizontal="center" vertical="center"/>
    </xf>
    <xf numFmtId="166" fontId="1" fillId="3" borderId="62" xfId="0" quotePrefix="1" applyNumberFormat="1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left" vertical="center"/>
    </xf>
    <xf numFmtId="0" fontId="6" fillId="3" borderId="62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left" vertical="center"/>
    </xf>
    <xf numFmtId="0" fontId="6" fillId="3" borderId="65" xfId="0" applyFont="1" applyFill="1" applyBorder="1" applyAlignment="1">
      <alignment horizontal="center" vertical="center"/>
    </xf>
    <xf numFmtId="1" fontId="6" fillId="3" borderId="65" xfId="1" applyNumberFormat="1" applyFont="1" applyFill="1" applyBorder="1" applyAlignment="1">
      <alignment horizontal="center" vertical="center"/>
    </xf>
    <xf numFmtId="0" fontId="1" fillId="3" borderId="65" xfId="1" applyFont="1" applyFill="1" applyBorder="1" applyAlignment="1">
      <alignment horizontal="center" vertical="center"/>
    </xf>
    <xf numFmtId="1" fontId="1" fillId="3" borderId="65" xfId="1" applyNumberFormat="1" applyFont="1" applyFill="1" applyBorder="1" applyAlignment="1">
      <alignment horizontal="center" vertical="center"/>
    </xf>
    <xf numFmtId="166" fontId="3" fillId="0" borderId="65" xfId="0" applyNumberFormat="1" applyFont="1" applyBorder="1" applyAlignment="1">
      <alignment horizontal="center" vertical="center"/>
    </xf>
    <xf numFmtId="1" fontId="6" fillId="3" borderId="65" xfId="1" quotePrefix="1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right"/>
    </xf>
    <xf numFmtId="0" fontId="6" fillId="0" borderId="71" xfId="0" applyFont="1" applyBorder="1" applyAlignment="1">
      <alignment horizontal="left"/>
    </xf>
    <xf numFmtId="0" fontId="6" fillId="0" borderId="71" xfId="0" applyFont="1" applyBorder="1" applyAlignment="1">
      <alignment horizontal="center"/>
    </xf>
    <xf numFmtId="166" fontId="6" fillId="3" borderId="71" xfId="0" applyNumberFormat="1" applyFont="1" applyFill="1" applyBorder="1" applyAlignment="1">
      <alignment horizontal="center" vertical="center"/>
    </xf>
    <xf numFmtId="166" fontId="3" fillId="0" borderId="71" xfId="0" applyNumberFormat="1" applyFont="1" applyBorder="1" applyAlignment="1">
      <alignment horizontal="center" vertical="center"/>
    </xf>
    <xf numFmtId="166" fontId="6" fillId="0" borderId="71" xfId="0" applyNumberFormat="1" applyFont="1" applyFill="1" applyBorder="1" applyAlignment="1">
      <alignment horizontal="center" vertical="center"/>
    </xf>
    <xf numFmtId="166" fontId="6" fillId="3" borderId="71" xfId="0" quotePrefix="1" applyNumberFormat="1" applyFont="1" applyFill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/>
    </xf>
    <xf numFmtId="166" fontId="6" fillId="0" borderId="7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6" fontId="6" fillId="0" borderId="71" xfId="0" quotePrefix="1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1" fillId="3" borderId="71" xfId="0" applyFont="1" applyFill="1" applyBorder="1" applyAlignment="1">
      <alignment horizontal="left" vertical="center"/>
    </xf>
    <xf numFmtId="0" fontId="6" fillId="3" borderId="71" xfId="0" applyFont="1" applyFill="1" applyBorder="1" applyAlignment="1">
      <alignment horizontal="center" vertical="center"/>
    </xf>
    <xf numFmtId="1" fontId="6" fillId="3" borderId="71" xfId="1" applyNumberFormat="1" applyFont="1" applyFill="1" applyBorder="1" applyAlignment="1">
      <alignment horizontal="center" vertical="center"/>
    </xf>
    <xf numFmtId="0" fontId="1" fillId="3" borderId="71" xfId="1" applyFont="1" applyFill="1" applyBorder="1" applyAlignment="1">
      <alignment horizontal="center" vertical="center"/>
    </xf>
    <xf numFmtId="1" fontId="1" fillId="3" borderId="71" xfId="1" applyNumberFormat="1" applyFont="1" applyFill="1" applyBorder="1" applyAlignment="1">
      <alignment horizontal="center" vertical="center"/>
    </xf>
    <xf numFmtId="1" fontId="6" fillId="3" borderId="71" xfId="1" quotePrefix="1" applyNumberFormat="1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5" xfId="0" applyNumberFormat="1" applyFont="1" applyBorder="1" applyAlignment="1">
      <alignment horizontal="right" vertical="center"/>
    </xf>
    <xf numFmtId="165" fontId="6" fillId="0" borderId="76" xfId="0" applyNumberFormat="1" applyFont="1" applyBorder="1" applyAlignment="1">
      <alignment horizontal="right" vertical="center"/>
    </xf>
    <xf numFmtId="165" fontId="6" fillId="0" borderId="7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67" xfId="0" applyNumberFormat="1" applyFont="1" applyBorder="1" applyAlignment="1">
      <alignment horizontal="right"/>
    </xf>
    <xf numFmtId="2" fontId="6" fillId="3" borderId="10" xfId="0" applyNumberFormat="1" applyFont="1" applyFill="1" applyBorder="1" applyAlignment="1">
      <alignment horizontal="right"/>
    </xf>
    <xf numFmtId="2" fontId="6" fillId="3" borderId="61" xfId="0" applyNumberFormat="1" applyFont="1" applyFill="1" applyBorder="1" applyAlignment="1">
      <alignment horizontal="right"/>
    </xf>
    <xf numFmtId="2" fontId="6" fillId="3" borderId="70" xfId="0" applyNumberFormat="1" applyFont="1" applyFill="1" applyBorder="1" applyAlignment="1">
      <alignment horizontal="right"/>
    </xf>
    <xf numFmtId="2" fontId="6" fillId="3" borderId="64" xfId="0" applyNumberFormat="1" applyFont="1" applyFill="1" applyBorder="1" applyAlignment="1">
      <alignment horizontal="right"/>
    </xf>
    <xf numFmtId="166" fontId="1" fillId="3" borderId="6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165" fontId="3" fillId="3" borderId="67" xfId="0" applyNumberFormat="1" applyFont="1" applyFill="1" applyBorder="1" applyAlignment="1">
      <alignment horizontal="right" vertical="center"/>
    </xf>
    <xf numFmtId="0" fontId="2" fillId="3" borderId="68" xfId="0" applyFont="1" applyFill="1" applyBorder="1" applyAlignment="1">
      <alignment horizontal="center" vertical="center"/>
    </xf>
    <xf numFmtId="1" fontId="3" fillId="3" borderId="6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165" fontId="3" fillId="2" borderId="67" xfId="0" applyNumberFormat="1" applyFont="1" applyFill="1" applyBorder="1" applyAlignment="1">
      <alignment horizontal="right" vertical="center"/>
    </xf>
    <xf numFmtId="0" fontId="2" fillId="2" borderId="68" xfId="0" applyFont="1" applyFill="1" applyBorder="1" applyAlignment="1">
      <alignment horizontal="center" vertical="center"/>
    </xf>
    <xf numFmtId="1" fontId="3" fillId="2" borderId="6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/>
    <xf numFmtId="0" fontId="3" fillId="0" borderId="0" xfId="0" applyNumberFormat="1" applyFont="1" applyFill="1" applyBorder="1" applyAlignment="1">
      <alignment horizontal="center" vertical="center"/>
    </xf>
    <xf numFmtId="165" fontId="3" fillId="2" borderId="69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0" fontId="18" fillId="2" borderId="0" xfId="0" applyFont="1" applyFill="1" applyAlignment="1">
      <alignment vertical="center"/>
    </xf>
    <xf numFmtId="1" fontId="4" fillId="5" borderId="57" xfId="0" applyNumberFormat="1" applyFont="1" applyFill="1" applyBorder="1" applyAlignment="1">
      <alignment horizontal="center" vertical="center"/>
    </xf>
    <xf numFmtId="165" fontId="4" fillId="5" borderId="57" xfId="0" applyNumberFormat="1" applyFont="1" applyFill="1" applyBorder="1" applyAlignment="1">
      <alignment horizontal="center" vertical="center"/>
    </xf>
    <xf numFmtId="166" fontId="10" fillId="0" borderId="83" xfId="0" applyNumberFormat="1" applyFont="1" applyFill="1" applyBorder="1" applyAlignment="1">
      <alignment horizontal="center" vertical="center"/>
    </xf>
    <xf numFmtId="1" fontId="24" fillId="3" borderId="62" xfId="1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2" fontId="6" fillId="3" borderId="31" xfId="0" applyNumberFormat="1" applyFont="1" applyFill="1" applyBorder="1" applyAlignment="1">
      <alignment horizontal="right"/>
    </xf>
    <xf numFmtId="0" fontId="1" fillId="3" borderId="32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left"/>
    </xf>
    <xf numFmtId="0" fontId="6" fillId="3" borderId="32" xfId="0" applyFont="1" applyFill="1" applyBorder="1" applyAlignment="1">
      <alignment horizontal="center"/>
    </xf>
    <xf numFmtId="1" fontId="10" fillId="3" borderId="28" xfId="1" applyNumberFormat="1" applyFont="1" applyFill="1" applyBorder="1" applyAlignment="1">
      <alignment horizontal="center" vertical="center"/>
    </xf>
    <xf numFmtId="166" fontId="10" fillId="3" borderId="80" xfId="0" applyNumberFormat="1" applyFont="1" applyFill="1" applyBorder="1" applyAlignment="1">
      <alignment horizontal="center" vertical="center"/>
    </xf>
    <xf numFmtId="1" fontId="21" fillId="3" borderId="28" xfId="1" applyNumberFormat="1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1" fontId="23" fillId="3" borderId="57" xfId="0" applyNumberFormat="1" applyFont="1" applyFill="1" applyBorder="1" applyAlignment="1">
      <alignment horizontal="center" vertical="center"/>
    </xf>
    <xf numFmtId="0" fontId="18" fillId="0" borderId="99" xfId="0" applyFont="1" applyBorder="1"/>
    <xf numFmtId="0" fontId="8" fillId="0" borderId="101" xfId="0" applyFont="1" applyBorder="1"/>
    <xf numFmtId="2" fontId="6" fillId="3" borderId="15" xfId="0" applyNumberFormat="1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/>
    </xf>
    <xf numFmtId="166" fontId="11" fillId="3" borderId="12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166" fontId="10" fillId="3" borderId="12" xfId="0" applyNumberFormat="1" applyFont="1" applyFill="1" applyBorder="1" applyAlignment="1">
      <alignment horizontal="center" vertical="center"/>
    </xf>
    <xf numFmtId="166" fontId="15" fillId="3" borderId="35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 horizontal="center" vertical="center"/>
    </xf>
    <xf numFmtId="166" fontId="10" fillId="3" borderId="8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66" fontId="10" fillId="3" borderId="13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center" vertical="center"/>
    </xf>
    <xf numFmtId="166" fontId="10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right"/>
    </xf>
    <xf numFmtId="0" fontId="1" fillId="3" borderId="2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66" fontId="10" fillId="3" borderId="28" xfId="0" applyNumberFormat="1" applyFont="1" applyFill="1" applyBorder="1" applyAlignment="1">
      <alignment horizontal="center" vertical="center"/>
    </xf>
    <xf numFmtId="2" fontId="6" fillId="3" borderId="29" xfId="0" applyNumberFormat="1" applyFont="1" applyFill="1" applyBorder="1" applyAlignment="1">
      <alignment horizontal="right"/>
    </xf>
    <xf numFmtId="0" fontId="6" fillId="3" borderId="30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66" fontId="10" fillId="3" borderId="30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166" fontId="11" fillId="3" borderId="7" xfId="0" applyNumberFormat="1" applyFont="1" applyFill="1" applyBorder="1" applyAlignment="1">
      <alignment horizontal="center" vertical="center"/>
    </xf>
    <xf numFmtId="166" fontId="11" fillId="3" borderId="32" xfId="0" applyNumberFormat="1" applyFont="1" applyFill="1" applyBorder="1" applyAlignment="1">
      <alignment horizontal="center" vertical="center"/>
    </xf>
    <xf numFmtId="166" fontId="11" fillId="3" borderId="24" xfId="0" applyNumberFormat="1" applyFont="1" applyFill="1" applyBorder="1" applyAlignment="1">
      <alignment horizontal="center" vertical="center"/>
    </xf>
    <xf numFmtId="166" fontId="11" fillId="3" borderId="28" xfId="0" applyNumberFormat="1" applyFont="1" applyFill="1" applyBorder="1" applyAlignment="1">
      <alignment horizontal="center" vertical="center"/>
    </xf>
    <xf numFmtId="1" fontId="25" fillId="3" borderId="28" xfId="1" applyNumberFormat="1" applyFont="1" applyFill="1" applyBorder="1" applyAlignment="1">
      <alignment horizontal="center" vertical="center"/>
    </xf>
    <xf numFmtId="1" fontId="10" fillId="3" borderId="32" xfId="1" applyNumberFormat="1" applyFont="1" applyFill="1" applyBorder="1" applyAlignment="1">
      <alignment horizontal="center" vertical="center"/>
    </xf>
    <xf numFmtId="166" fontId="11" fillId="3" borderId="32" xfId="1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166" fontId="11" fillId="3" borderId="14" xfId="0" applyNumberFormat="1" applyFont="1" applyFill="1" applyBorder="1" applyAlignment="1">
      <alignment horizontal="center" vertical="center"/>
    </xf>
    <xf numFmtId="166" fontId="11" fillId="3" borderId="30" xfId="0" applyNumberFormat="1" applyFont="1" applyFill="1" applyBorder="1" applyAlignment="1">
      <alignment horizontal="center" vertical="center"/>
    </xf>
    <xf numFmtId="1" fontId="10" fillId="3" borderId="30" xfId="1" applyNumberFormat="1" applyFont="1" applyFill="1" applyBorder="1" applyAlignment="1">
      <alignment horizontal="center" vertical="center"/>
    </xf>
    <xf numFmtId="1" fontId="25" fillId="3" borderId="30" xfId="1" applyNumberFormat="1" applyFont="1" applyFill="1" applyBorder="1" applyAlignment="1">
      <alignment horizontal="center" vertical="center"/>
    </xf>
    <xf numFmtId="166" fontId="11" fillId="3" borderId="24" xfId="1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2" fontId="6" fillId="3" borderId="81" xfId="0" applyNumberFormat="1" applyFont="1" applyFill="1" applyBorder="1" applyAlignment="1">
      <alignment horizontal="right"/>
    </xf>
    <xf numFmtId="0" fontId="1" fillId="3" borderId="44" xfId="0" applyFont="1" applyFill="1" applyBorder="1" applyAlignment="1">
      <alignment horizontal="left" vertical="center"/>
    </xf>
    <xf numFmtId="0" fontId="6" fillId="3" borderId="82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166" fontId="25" fillId="3" borderId="83" xfId="0" applyNumberFormat="1" applyFont="1" applyFill="1" applyBorder="1" applyAlignment="1">
      <alignment horizontal="center" vertical="center"/>
    </xf>
    <xf numFmtId="166" fontId="10" fillId="3" borderId="83" xfId="0" applyNumberFormat="1" applyFont="1" applyFill="1" applyBorder="1" applyAlignment="1">
      <alignment horizontal="center" vertical="center"/>
    </xf>
    <xf numFmtId="2" fontId="6" fillId="3" borderId="78" xfId="0" applyNumberFormat="1" applyFont="1" applyFill="1" applyBorder="1" applyAlignment="1">
      <alignment horizontal="right"/>
    </xf>
    <xf numFmtId="0" fontId="1" fillId="3" borderId="79" xfId="0" applyFont="1" applyFill="1" applyBorder="1" applyAlignment="1">
      <alignment horizontal="left" vertical="center"/>
    </xf>
    <xf numFmtId="0" fontId="6" fillId="3" borderId="80" xfId="0" applyFont="1" applyFill="1" applyBorder="1" applyAlignment="1">
      <alignment horizontal="center" vertical="center"/>
    </xf>
    <xf numFmtId="166" fontId="11" fillId="3" borderId="79" xfId="0" applyNumberFormat="1" applyFont="1" applyFill="1" applyBorder="1" applyAlignment="1">
      <alignment horizontal="center" vertical="center"/>
    </xf>
    <xf numFmtId="166" fontId="11" fillId="3" borderId="80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166" fontId="11" fillId="3" borderId="26" xfId="0" applyNumberFormat="1" applyFont="1" applyFill="1" applyBorder="1" applyAlignment="1">
      <alignment horizontal="center" vertical="center"/>
    </xf>
    <xf numFmtId="166" fontId="11" fillId="3" borderId="33" xfId="0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left" vertical="center"/>
    </xf>
    <xf numFmtId="0" fontId="6" fillId="3" borderId="28" xfId="1" applyFont="1" applyFill="1" applyBorder="1" applyAlignment="1">
      <alignment horizontal="center" vertical="center"/>
    </xf>
    <xf numFmtId="166" fontId="10" fillId="3" borderId="28" xfId="0" quotePrefix="1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/>
    </xf>
    <xf numFmtId="166" fontId="11" fillId="3" borderId="13" xfId="0" applyNumberFormat="1" applyFont="1" applyFill="1" applyBorder="1" applyAlignment="1">
      <alignment horizontal="center" vertical="center"/>
    </xf>
    <xf numFmtId="166" fontId="11" fillId="3" borderId="35" xfId="0" applyNumberFormat="1" applyFont="1" applyFill="1" applyBorder="1" applyAlignment="1">
      <alignment horizontal="center" vertical="center"/>
    </xf>
    <xf numFmtId="166" fontId="10" fillId="3" borderId="35" xfId="0" applyNumberFormat="1" applyFont="1" applyFill="1" applyBorder="1" applyAlignment="1">
      <alignment horizontal="center" vertical="center"/>
    </xf>
    <xf numFmtId="166" fontId="10" fillId="3" borderId="35" xfId="0" quotePrefix="1" applyNumberFormat="1" applyFont="1" applyFill="1" applyBorder="1" applyAlignment="1">
      <alignment horizontal="center" vertical="center"/>
    </xf>
    <xf numFmtId="2" fontId="6" fillId="3" borderId="36" xfId="0" applyNumberFormat="1" applyFont="1" applyFill="1" applyBorder="1" applyAlignment="1">
      <alignment horizontal="right"/>
    </xf>
    <xf numFmtId="0" fontId="6" fillId="3" borderId="3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1" fontId="21" fillId="3" borderId="32" xfId="1" applyNumberFormat="1" applyFont="1" applyFill="1" applyBorder="1" applyAlignment="1">
      <alignment horizontal="center" vertical="center"/>
    </xf>
    <xf numFmtId="166" fontId="25" fillId="3" borderId="32" xfId="1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166" fontId="11" fillId="3" borderId="44" xfId="0" applyNumberFormat="1" applyFont="1" applyFill="1" applyBorder="1" applyAlignment="1">
      <alignment horizontal="center" vertical="center"/>
    </xf>
    <xf numFmtId="166" fontId="11" fillId="3" borderId="45" xfId="0" applyNumberFormat="1" applyFont="1" applyFill="1" applyBorder="1" applyAlignment="1">
      <alignment horizontal="center" vertical="center"/>
    </xf>
    <xf numFmtId="2" fontId="6" fillId="3" borderId="47" xfId="0" applyNumberFormat="1" applyFont="1" applyFill="1" applyBorder="1" applyAlignment="1">
      <alignment horizontal="right"/>
    </xf>
    <xf numFmtId="0" fontId="6" fillId="3" borderId="46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6" fontId="10" fillId="3" borderId="62" xfId="0" applyNumberFormat="1" applyFont="1" applyFill="1" applyBorder="1" applyAlignment="1">
      <alignment horizontal="center" vertical="center"/>
    </xf>
    <xf numFmtId="0" fontId="9" fillId="0" borderId="102" xfId="0" applyNumberFormat="1" applyFont="1" applyFill="1" applyBorder="1" applyAlignment="1">
      <alignment horizontal="center" vertical="center"/>
    </xf>
    <xf numFmtId="0" fontId="9" fillId="0" borderId="92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57" xfId="0" applyBorder="1"/>
    <xf numFmtId="166" fontId="10" fillId="6" borderId="26" xfId="0" applyNumberFormat="1" applyFont="1" applyFill="1" applyBorder="1" applyAlignment="1">
      <alignment horizontal="center" vertical="center"/>
    </xf>
    <xf numFmtId="166" fontId="6" fillId="6" borderId="4" xfId="0" applyNumberFormat="1" applyFont="1" applyFill="1" applyBorder="1" applyAlignment="1">
      <alignment horizontal="center" vertical="center"/>
    </xf>
    <xf numFmtId="1" fontId="10" fillId="6" borderId="45" xfId="1" applyNumberFormat="1" applyFont="1" applyFill="1" applyBorder="1" applyAlignment="1">
      <alignment horizontal="center" vertical="center"/>
    </xf>
    <xf numFmtId="166" fontId="6" fillId="6" borderId="62" xfId="0" applyNumberFormat="1" applyFont="1" applyFill="1" applyBorder="1" applyAlignment="1">
      <alignment horizontal="center" vertical="center"/>
    </xf>
    <xf numFmtId="166" fontId="6" fillId="6" borderId="71" xfId="0" applyNumberFormat="1" applyFont="1" applyFill="1" applyBorder="1" applyAlignment="1">
      <alignment horizontal="center" vertical="center"/>
    </xf>
    <xf numFmtId="166" fontId="10" fillId="6" borderId="28" xfId="0" applyNumberFormat="1" applyFont="1" applyFill="1" applyBorder="1" applyAlignment="1">
      <alignment horizontal="center" vertical="center"/>
    </xf>
    <xf numFmtId="166" fontId="1" fillId="6" borderId="4" xfId="0" applyNumberFormat="1" applyFont="1" applyFill="1" applyBorder="1" applyAlignment="1">
      <alignment horizontal="center" vertical="center"/>
    </xf>
    <xf numFmtId="166" fontId="1" fillId="6" borderId="6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0" fillId="0" borderId="96" xfId="0" applyFont="1" applyBorder="1"/>
    <xf numFmtId="0" fontId="0" fillId="0" borderId="99" xfId="0" applyFont="1" applyBorder="1"/>
    <xf numFmtId="0" fontId="14" fillId="0" borderId="98" xfId="0" applyFont="1" applyBorder="1"/>
    <xf numFmtId="0" fontId="14" fillId="0" borderId="101" xfId="0" applyFont="1" applyBorder="1"/>
    <xf numFmtId="1" fontId="4" fillId="7" borderId="57" xfId="0" applyNumberFormat="1" applyFont="1" applyFill="1" applyBorder="1" applyAlignment="1">
      <alignment horizontal="center" vertical="center"/>
    </xf>
    <xf numFmtId="0" fontId="20" fillId="7" borderId="0" xfId="0" applyFont="1" applyFill="1"/>
    <xf numFmtId="0" fontId="20" fillId="0" borderId="0" xfId="0" applyFont="1" applyFill="1"/>
    <xf numFmtId="0" fontId="20" fillId="0" borderId="0" xfId="0" applyFont="1" applyAlignment="1">
      <alignment horizontal="right"/>
    </xf>
    <xf numFmtId="0" fontId="16" fillId="2" borderId="98" xfId="0" applyFont="1" applyFill="1" applyBorder="1"/>
    <xf numFmtId="0" fontId="20" fillId="2" borderId="96" xfId="0" applyFont="1" applyFill="1" applyBorder="1"/>
    <xf numFmtId="0" fontId="20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96" xfId="0" applyFont="1" applyFill="1" applyBorder="1"/>
    <xf numFmtId="0" fontId="18" fillId="2" borderId="98" xfId="0" applyFont="1" applyFill="1" applyBorder="1"/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" fontId="7" fillId="2" borderId="40" xfId="0" applyNumberFormat="1" applyFont="1" applyFill="1" applyBorder="1" applyAlignment="1">
      <alignment horizontal="center" vertical="center"/>
    </xf>
    <xf numFmtId="2" fontId="7" fillId="2" borderId="41" xfId="0" applyNumberFormat="1" applyFont="1" applyFill="1" applyBorder="1" applyAlignment="1">
      <alignment horizontal="center" vertical="center"/>
    </xf>
    <xf numFmtId="2" fontId="7" fillId="2" borderId="51" xfId="0" applyNumberFormat="1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2" fontId="4" fillId="2" borderId="84" xfId="0" applyNumberFormat="1" applyFont="1" applyFill="1" applyBorder="1" applyAlignment="1">
      <alignment horizontal="center" vertical="center"/>
    </xf>
    <xf numFmtId="2" fontId="4" fillId="2" borderId="85" xfId="0" applyNumberFormat="1" applyFont="1" applyFill="1" applyBorder="1" applyAlignment="1">
      <alignment horizontal="center" vertical="center"/>
    </xf>
    <xf numFmtId="2" fontId="4" fillId="2" borderId="86" xfId="0" applyNumberFormat="1" applyFont="1" applyFill="1" applyBorder="1" applyAlignment="1">
      <alignment horizontal="center" vertical="center"/>
    </xf>
    <xf numFmtId="0" fontId="2" fillId="4" borderId="92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9" fillId="2" borderId="54" xfId="0" applyNumberFormat="1" applyFont="1" applyFill="1" applyBorder="1" applyAlignment="1">
      <alignment horizontal="center" vertical="center"/>
    </xf>
    <xf numFmtId="0" fontId="9" fillId="2" borderId="55" xfId="0" applyNumberFormat="1" applyFont="1" applyFill="1" applyBorder="1" applyAlignment="1">
      <alignment horizontal="center" vertical="center"/>
    </xf>
    <xf numFmtId="0" fontId="9" fillId="2" borderId="56" xfId="0" applyNumberFormat="1" applyFont="1" applyFill="1" applyBorder="1" applyAlignment="1">
      <alignment horizontal="center" vertical="center"/>
    </xf>
    <xf numFmtId="164" fontId="13" fillId="0" borderId="56" xfId="0" applyNumberFormat="1" applyFont="1" applyBorder="1" applyAlignment="1">
      <alignment horizontal="center" vertical="center"/>
    </xf>
    <xf numFmtId="164" fontId="13" fillId="0" borderId="57" xfId="0" applyNumberFormat="1" applyFont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2" fillId="4" borderId="102" xfId="0" applyFont="1" applyFill="1" applyBorder="1" applyAlignment="1">
      <alignment horizontal="left" vertical="center"/>
    </xf>
    <xf numFmtId="0" fontId="2" fillId="4" borderId="92" xfId="0" applyFont="1" applyFill="1" applyBorder="1" applyAlignment="1">
      <alignment horizontal="left" vertical="center"/>
    </xf>
    <xf numFmtId="0" fontId="2" fillId="0" borderId="92" xfId="0" applyFont="1" applyBorder="1" applyAlignment="1">
      <alignment horizontal="center" vertical="center"/>
    </xf>
    <xf numFmtId="165" fontId="0" fillId="0" borderId="97" xfId="0" applyNumberFormat="1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6" fillId="0" borderId="108" xfId="0" applyFont="1" applyBorder="1" applyAlignment="1">
      <alignment horizontal="center"/>
    </xf>
    <xf numFmtId="0" fontId="20" fillId="2" borderId="93" xfId="0" applyFont="1" applyFill="1" applyBorder="1" applyAlignment="1">
      <alignment horizontal="center"/>
    </xf>
    <xf numFmtId="0" fontId="20" fillId="2" borderId="94" xfId="0" applyFont="1" applyFill="1" applyBorder="1" applyAlignment="1">
      <alignment horizontal="center"/>
    </xf>
    <xf numFmtId="0" fontId="20" fillId="2" borderId="95" xfId="0" applyFont="1" applyFill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165" fontId="20" fillId="2" borderId="97" xfId="0" applyNumberFormat="1" applyFont="1" applyFill="1" applyBorder="1" applyAlignment="1">
      <alignment horizontal="center" vertical="center"/>
    </xf>
    <xf numFmtId="0" fontId="4" fillId="2" borderId="84" xfId="0" applyNumberFormat="1" applyFont="1" applyFill="1" applyBorder="1" applyAlignment="1">
      <alignment horizontal="center" vertical="center"/>
    </xf>
    <xf numFmtId="0" fontId="4" fillId="2" borderId="85" xfId="0" applyNumberFormat="1" applyFont="1" applyFill="1" applyBorder="1" applyAlignment="1">
      <alignment horizontal="center" vertical="center"/>
    </xf>
    <xf numFmtId="0" fontId="4" fillId="2" borderId="86" xfId="0" applyNumberFormat="1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2" fontId="4" fillId="3" borderId="67" xfId="0" applyNumberFormat="1" applyFont="1" applyFill="1" applyBorder="1" applyAlignment="1">
      <alignment horizontal="center" vertical="center"/>
    </xf>
    <xf numFmtId="2" fontId="4" fillId="3" borderId="68" xfId="0" applyNumberFormat="1" applyFont="1" applyFill="1" applyBorder="1" applyAlignment="1">
      <alignment horizontal="center" vertical="center"/>
    </xf>
    <xf numFmtId="2" fontId="4" fillId="3" borderId="7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64" fontId="18" fillId="0" borderId="69" xfId="0" applyNumberFormat="1" applyFont="1" applyBorder="1" applyAlignment="1">
      <alignment horizontal="center" vertical="center"/>
    </xf>
    <xf numFmtId="2" fontId="4" fillId="2" borderId="87" xfId="0" applyNumberFormat="1" applyFont="1" applyFill="1" applyBorder="1" applyAlignment="1">
      <alignment horizontal="center" vertical="center"/>
    </xf>
    <xf numFmtId="2" fontId="4" fillId="2" borderId="88" xfId="0" applyNumberFormat="1" applyFont="1" applyFill="1" applyBorder="1" applyAlignment="1">
      <alignment horizontal="center" vertical="center"/>
    </xf>
    <xf numFmtId="2" fontId="4" fillId="2" borderId="89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4" fillId="2" borderId="9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9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0" fontId="18" fillId="2" borderId="93" xfId="0" applyFont="1" applyFill="1" applyBorder="1" applyAlignment="1">
      <alignment horizontal="center"/>
    </xf>
    <xf numFmtId="0" fontId="8" fillId="2" borderId="94" xfId="0" applyFont="1" applyFill="1" applyBorder="1" applyAlignment="1">
      <alignment horizontal="center"/>
    </xf>
    <xf numFmtId="0" fontId="8" fillId="2" borderId="95" xfId="0" applyFont="1" applyFill="1" applyBorder="1" applyAlignment="1">
      <alignment horizontal="center"/>
    </xf>
    <xf numFmtId="165" fontId="8" fillId="2" borderId="97" xfId="0" applyNumberFormat="1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165" fontId="8" fillId="0" borderId="100" xfId="0" applyNumberFormat="1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4" fillId="2" borderId="67" xfId="0" applyNumberFormat="1" applyFont="1" applyFill="1" applyBorder="1" applyAlignment="1">
      <alignment horizontal="center" vertical="center"/>
    </xf>
    <xf numFmtId="0" fontId="4" fillId="2" borderId="68" xfId="0" applyNumberFormat="1" applyFont="1" applyFill="1" applyBorder="1" applyAlignment="1">
      <alignment horizontal="center" vertical="center"/>
    </xf>
    <xf numFmtId="0" fontId="4" fillId="2" borderId="74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2" fontId="4" fillId="2" borderId="67" xfId="0" applyNumberFormat="1" applyFont="1" applyFill="1" applyBorder="1" applyAlignment="1">
      <alignment horizontal="center" vertical="center"/>
    </xf>
    <xf numFmtId="2" fontId="4" fillId="2" borderId="68" xfId="0" applyNumberFormat="1" applyFont="1" applyFill="1" applyBorder="1" applyAlignment="1">
      <alignment horizontal="center" vertical="center"/>
    </xf>
    <xf numFmtId="2" fontId="4" fillId="2" borderId="74" xfId="0" applyNumberFormat="1" applyFont="1" applyFill="1" applyBorder="1" applyAlignment="1">
      <alignment horizontal="center" vertical="center"/>
    </xf>
    <xf numFmtId="0" fontId="4" fillId="3" borderId="67" xfId="0" applyNumberFormat="1" applyFont="1" applyFill="1" applyBorder="1" applyAlignment="1">
      <alignment horizontal="center" vertical="center"/>
    </xf>
    <xf numFmtId="0" fontId="19" fillId="3" borderId="68" xfId="0" applyFont="1" applyFill="1" applyBorder="1"/>
    <xf numFmtId="0" fontId="19" fillId="3" borderId="74" xfId="0" applyFont="1" applyFill="1" applyBorder="1"/>
    <xf numFmtId="0" fontId="20" fillId="2" borderId="0" xfId="0" applyFont="1" applyFill="1"/>
  </cellXfs>
  <cellStyles count="2">
    <cellStyle name="Normální" xfId="0" builtinId="0"/>
    <cellStyle name="normální 2" xfId="1"/>
  </cellStyles>
  <dxfs count="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topLeftCell="E1" zoomScale="110" zoomScaleNormal="110" workbookViewId="0">
      <selection activeCell="A17" sqref="A17:V17"/>
    </sheetView>
  </sheetViews>
  <sheetFormatPr defaultRowHeight="14.4" x14ac:dyDescent="0.3"/>
  <cols>
    <col min="1" max="1" width="6" style="16" customWidth="1"/>
    <col min="2" max="2" width="16.109375" customWidth="1"/>
    <col min="3" max="3" width="5.5546875" customWidth="1"/>
    <col min="4" max="7" width="4.6640625" style="14" customWidth="1"/>
    <col min="8" max="9" width="5.88671875" style="14" customWidth="1"/>
    <col min="10" max="10" width="6" style="14" customWidth="1"/>
    <col min="11" max="11" width="4.33203125" style="14" customWidth="1"/>
    <col min="12" max="19" width="3.88671875" style="14" customWidth="1"/>
    <col min="20" max="20" width="8.109375" customWidth="1"/>
    <col min="21" max="21" width="9" customWidth="1"/>
    <col min="22" max="22" width="9.109375" customWidth="1"/>
    <col min="23" max="23" width="12.109375" customWidth="1"/>
    <col min="24" max="24" width="13.6640625" hidden="1" customWidth="1"/>
    <col min="25" max="25" width="5" customWidth="1"/>
  </cols>
  <sheetData>
    <row r="1" spans="1:26" ht="22.2" thickTop="1" thickBot="1" x14ac:dyDescent="0.35">
      <c r="A1" s="331" t="s">
        <v>27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3"/>
    </row>
    <row r="2" spans="1:26" ht="21.6" hidden="1" thickBot="1" x14ac:dyDescent="0.3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9"/>
      <c r="Y2" s="290"/>
    </row>
    <row r="3" spans="1:26" ht="15" thickBot="1" x14ac:dyDescent="0.35">
      <c r="A3" s="337" t="s">
        <v>29</v>
      </c>
      <c r="B3" s="338"/>
      <c r="C3" s="339" t="s">
        <v>0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29" t="s">
        <v>28</v>
      </c>
      <c r="T3" s="329"/>
      <c r="U3" s="329"/>
      <c r="V3" s="329"/>
      <c r="W3" s="329"/>
      <c r="X3" s="329"/>
      <c r="Y3" s="330"/>
    </row>
    <row r="4" spans="1:26" ht="17.25" customHeight="1" thickBot="1" x14ac:dyDescent="0.35">
      <c r="A4" s="357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9"/>
      <c r="Z4" s="307"/>
    </row>
    <row r="5" spans="1:26" ht="15.6" thickTop="1" thickBot="1" x14ac:dyDescent="0.35">
      <c r="A5" s="20" t="s">
        <v>1</v>
      </c>
      <c r="B5" s="21" t="s">
        <v>2</v>
      </c>
      <c r="C5" s="22" t="s">
        <v>3</v>
      </c>
      <c r="D5" s="323" t="s">
        <v>4</v>
      </c>
      <c r="E5" s="323"/>
      <c r="F5" s="323"/>
      <c r="G5" s="323"/>
      <c r="H5" s="323" t="s">
        <v>5</v>
      </c>
      <c r="I5" s="323"/>
      <c r="J5" s="323"/>
      <c r="K5" s="323"/>
      <c r="L5" s="23" t="s">
        <v>6</v>
      </c>
      <c r="M5" s="23"/>
      <c r="N5" s="23"/>
      <c r="O5" s="23"/>
      <c r="P5" s="23" t="s">
        <v>7</v>
      </c>
      <c r="Q5" s="23"/>
      <c r="R5" s="23"/>
      <c r="S5" s="23"/>
      <c r="T5" s="22" t="s">
        <v>8</v>
      </c>
      <c r="U5" s="22" t="s">
        <v>9</v>
      </c>
      <c r="V5" s="72" t="s">
        <v>10</v>
      </c>
      <c r="W5" s="324"/>
      <c r="X5" s="77"/>
      <c r="Y5" s="334" t="s">
        <v>18</v>
      </c>
    </row>
    <row r="6" spans="1:26" ht="15" thickBot="1" x14ac:dyDescent="0.35">
      <c r="A6" s="24" t="s">
        <v>11</v>
      </c>
      <c r="B6" s="25"/>
      <c r="C6" s="26" t="s">
        <v>12</v>
      </c>
      <c r="D6" s="27" t="s">
        <v>13</v>
      </c>
      <c r="E6" s="28" t="s">
        <v>14</v>
      </c>
      <c r="F6" s="29" t="s">
        <v>15</v>
      </c>
      <c r="G6" s="28" t="s">
        <v>16</v>
      </c>
      <c r="H6" s="27" t="s">
        <v>13</v>
      </c>
      <c r="I6" s="28" t="s">
        <v>14</v>
      </c>
      <c r="J6" s="29" t="s">
        <v>15</v>
      </c>
      <c r="K6" s="28" t="s">
        <v>16</v>
      </c>
      <c r="L6" s="27" t="s">
        <v>13</v>
      </c>
      <c r="M6" s="28" t="s">
        <v>14</v>
      </c>
      <c r="N6" s="29" t="s">
        <v>15</v>
      </c>
      <c r="O6" s="28" t="s">
        <v>16</v>
      </c>
      <c r="P6" s="29" t="s">
        <v>13</v>
      </c>
      <c r="Q6" s="28" t="s">
        <v>14</v>
      </c>
      <c r="R6" s="29" t="s">
        <v>15</v>
      </c>
      <c r="S6" s="28" t="s">
        <v>16</v>
      </c>
      <c r="T6" s="25"/>
      <c r="U6" s="25"/>
      <c r="V6" s="73" t="s">
        <v>17</v>
      </c>
      <c r="W6" s="325"/>
      <c r="X6" s="78"/>
      <c r="Y6" s="335"/>
    </row>
    <row r="7" spans="1:26" ht="18.600000000000001" customHeight="1" thickBot="1" x14ac:dyDescent="0.35">
      <c r="A7" s="353" t="s">
        <v>25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5"/>
      <c r="W7" s="79">
        <f>SUM(V8:V11)-MIN(V8:V11)</f>
        <v>943.38080000000002</v>
      </c>
      <c r="X7" s="80">
        <f>RANK(W7,W7:W27,0)</f>
        <v>1</v>
      </c>
      <c r="Y7" s="305">
        <f>RANK(W7,(W7,W12,W17,W22,W27,W32,W37))</f>
        <v>1</v>
      </c>
      <c r="Z7" s="306" t="s">
        <v>88</v>
      </c>
    </row>
    <row r="8" spans="1:26" ht="14.4" customHeight="1" thickBot="1" x14ac:dyDescent="0.35">
      <c r="A8" s="202">
        <v>66.2</v>
      </c>
      <c r="B8" s="188" t="s">
        <v>44</v>
      </c>
      <c r="C8" s="283">
        <v>2006</v>
      </c>
      <c r="D8" s="204">
        <v>690</v>
      </c>
      <c r="E8" s="204">
        <v>690</v>
      </c>
      <c r="F8" s="204">
        <v>730</v>
      </c>
      <c r="G8" s="205">
        <f t="shared" ref="G8:G26" si="0">IF(MAX(D8:F8)&lt;0,0,MAX(D8:F8))/10</f>
        <v>73</v>
      </c>
      <c r="H8" s="204">
        <v>1160</v>
      </c>
      <c r="I8" s="204">
        <v>890</v>
      </c>
      <c r="J8" s="204">
        <v>1170</v>
      </c>
      <c r="K8" s="206">
        <f t="shared" ref="K8:K26" si="1">IF(MAX(H8:J8)&lt;0,0,MAX(H8:J8))/10</f>
        <v>117</v>
      </c>
      <c r="L8" s="284">
        <v>44</v>
      </c>
      <c r="M8" s="207">
        <v>46</v>
      </c>
      <c r="N8" s="207">
        <v>48</v>
      </c>
      <c r="O8" s="208">
        <f t="shared" ref="O8:O26" si="2">IF(MAX(L8:N8)&lt;0,0,MAX(L8:N8))</f>
        <v>48</v>
      </c>
      <c r="P8" s="284">
        <v>-56</v>
      </c>
      <c r="Q8" s="207">
        <v>58</v>
      </c>
      <c r="R8" s="204">
        <v>60</v>
      </c>
      <c r="S8" s="51">
        <f t="shared" ref="S8:S26" si="3">IF(MAX(P8:R8)&lt;0,0,MAX(P8:R8))</f>
        <v>60</v>
      </c>
      <c r="T8" s="52">
        <f t="shared" ref="T8:T26" si="4">SUM(O8,S8)</f>
        <v>108</v>
      </c>
      <c r="U8" s="53">
        <f t="shared" ref="U8:U26" si="5">IF(ISNUMBER(A8), (IF(175.508&lt; A8,T8, TRUNC(10^(0.75194503*((LOG((A8/175.508)/LOG(10))*(LOG((A8/175.508)/LOG(10)))))),4)*T8)), 0)</f>
        <v>147.31200000000001</v>
      </c>
      <c r="V8" s="75">
        <f t="shared" ref="V8:V26" si="6">IF(ISNUMBER(A8), (IF(175.508&lt; A8,T8, TRUNC(10^(0.75194503*((LOG((A8/175.508)/LOG(10))*(LOG((A8/175.508)/LOG(10)))))),4)*T8)), 0)+G8+K8</f>
        <v>337.31200000000001</v>
      </c>
      <c r="W8" s="356"/>
      <c r="X8" s="81"/>
      <c r="Y8" s="336"/>
      <c r="Z8" s="402" t="s">
        <v>79</v>
      </c>
    </row>
    <row r="9" spans="1:26" ht="14.4" customHeight="1" thickBot="1" x14ac:dyDescent="0.35">
      <c r="A9" s="209">
        <v>79</v>
      </c>
      <c r="B9" s="210" t="s">
        <v>45</v>
      </c>
      <c r="C9" s="285">
        <v>2006</v>
      </c>
      <c r="D9" s="212">
        <v>550</v>
      </c>
      <c r="E9" s="212">
        <v>580</v>
      </c>
      <c r="F9" s="212">
        <v>590</v>
      </c>
      <c r="G9" s="205">
        <f t="shared" si="0"/>
        <v>59</v>
      </c>
      <c r="H9" s="212">
        <v>980</v>
      </c>
      <c r="I9" s="212">
        <v>980</v>
      </c>
      <c r="J9" s="212">
        <v>960</v>
      </c>
      <c r="K9" s="206">
        <f t="shared" si="1"/>
        <v>98</v>
      </c>
      <c r="L9" s="286">
        <v>49</v>
      </c>
      <c r="M9" s="213">
        <v>52</v>
      </c>
      <c r="N9" s="213">
        <v>54</v>
      </c>
      <c r="O9" s="208">
        <f t="shared" si="2"/>
        <v>54</v>
      </c>
      <c r="P9" s="286">
        <v>63</v>
      </c>
      <c r="Q9" s="213">
        <v>-67</v>
      </c>
      <c r="R9" s="213">
        <v>67</v>
      </c>
      <c r="S9" s="51">
        <f t="shared" si="3"/>
        <v>67</v>
      </c>
      <c r="T9" s="52">
        <f t="shared" si="4"/>
        <v>121</v>
      </c>
      <c r="U9" s="53">
        <f t="shared" si="5"/>
        <v>148.9873</v>
      </c>
      <c r="V9" s="75">
        <f t="shared" si="6"/>
        <v>305.9873</v>
      </c>
      <c r="W9" s="317"/>
      <c r="X9" s="81"/>
      <c r="Y9" s="336"/>
      <c r="Z9" s="402" t="s">
        <v>80</v>
      </c>
    </row>
    <row r="10" spans="1:26" ht="14.4" customHeight="1" thickBot="1" x14ac:dyDescent="0.35">
      <c r="A10" s="209">
        <v>62.9</v>
      </c>
      <c r="B10" s="210" t="s">
        <v>46</v>
      </c>
      <c r="C10" s="211">
        <v>2006</v>
      </c>
      <c r="D10" s="212">
        <v>600</v>
      </c>
      <c r="E10" s="212">
        <v>590</v>
      </c>
      <c r="F10" s="212">
        <v>610</v>
      </c>
      <c r="G10" s="205">
        <f t="shared" si="0"/>
        <v>61</v>
      </c>
      <c r="H10" s="212">
        <v>910</v>
      </c>
      <c r="I10" s="212">
        <v>720</v>
      </c>
      <c r="J10" s="212">
        <v>850</v>
      </c>
      <c r="K10" s="206">
        <f t="shared" si="1"/>
        <v>91</v>
      </c>
      <c r="L10" s="91">
        <v>44</v>
      </c>
      <c r="M10" s="212">
        <v>-46</v>
      </c>
      <c r="N10" s="213">
        <v>46</v>
      </c>
      <c r="O10" s="208">
        <f t="shared" si="2"/>
        <v>46</v>
      </c>
      <c r="P10" s="96">
        <v>55</v>
      </c>
      <c r="Q10" s="212">
        <v>57</v>
      </c>
      <c r="R10" s="212">
        <v>59</v>
      </c>
      <c r="S10" s="51">
        <f t="shared" si="3"/>
        <v>59</v>
      </c>
      <c r="T10" s="52">
        <f t="shared" si="4"/>
        <v>105</v>
      </c>
      <c r="U10" s="53">
        <f t="shared" si="5"/>
        <v>148.08150000000001</v>
      </c>
      <c r="V10" s="75">
        <f t="shared" si="6"/>
        <v>300.08150000000001</v>
      </c>
      <c r="W10" s="317"/>
      <c r="X10" s="81"/>
      <c r="Y10" s="336"/>
      <c r="Z10" s="402" t="s">
        <v>81</v>
      </c>
    </row>
    <row r="11" spans="1:26" ht="14.4" hidden="1" customHeight="1" thickBot="1" x14ac:dyDescent="0.35">
      <c r="A11" s="214"/>
      <c r="B11" s="215"/>
      <c r="C11" s="216"/>
      <c r="D11" s="217"/>
      <c r="E11" s="217"/>
      <c r="F11" s="217"/>
      <c r="G11" s="205">
        <f t="shared" si="0"/>
        <v>0</v>
      </c>
      <c r="H11" s="217"/>
      <c r="I11" s="217"/>
      <c r="J11" s="217"/>
      <c r="K11" s="206">
        <f t="shared" si="1"/>
        <v>0</v>
      </c>
      <c r="L11" s="218"/>
      <c r="M11" s="218"/>
      <c r="N11" s="218"/>
      <c r="O11" s="208">
        <f t="shared" si="2"/>
        <v>0</v>
      </c>
      <c r="P11" s="218"/>
      <c r="Q11" s="218"/>
      <c r="R11" s="218"/>
      <c r="S11" s="51">
        <f t="shared" si="3"/>
        <v>0</v>
      </c>
      <c r="T11" s="52">
        <f t="shared" si="4"/>
        <v>0</v>
      </c>
      <c r="U11" s="53">
        <f t="shared" si="5"/>
        <v>0</v>
      </c>
      <c r="V11" s="75">
        <f t="shared" si="6"/>
        <v>0</v>
      </c>
      <c r="W11" s="317"/>
      <c r="X11" s="78"/>
      <c r="Y11" s="336"/>
    </row>
    <row r="12" spans="1:26" ht="16.95" customHeight="1" thickBot="1" x14ac:dyDescent="0.35">
      <c r="A12" s="326" t="s">
        <v>24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8"/>
      <c r="W12" s="79">
        <f>SUM(V13:V16)-MIN(V13:V16)</f>
        <v>547.50900000000001</v>
      </c>
      <c r="X12" s="80">
        <f>RANK(W12,W7:W27,0)</f>
        <v>5</v>
      </c>
      <c r="Y12" s="198">
        <f>RANK(W12,(W7,W12,W17,W22,W27,W32,W37))</f>
        <v>6</v>
      </c>
    </row>
    <row r="13" spans="1:26" ht="16.95" customHeight="1" thickBot="1" x14ac:dyDescent="0.35">
      <c r="A13" s="187">
        <v>76.5</v>
      </c>
      <c r="B13" s="219" t="s">
        <v>53</v>
      </c>
      <c r="C13" s="189">
        <v>2006</v>
      </c>
      <c r="D13" s="220">
        <v>450</v>
      </c>
      <c r="E13" s="220">
        <v>470</v>
      </c>
      <c r="F13" s="220">
        <v>470</v>
      </c>
      <c r="G13" s="205">
        <f t="shared" si="0"/>
        <v>47</v>
      </c>
      <c r="H13" s="220">
        <v>390</v>
      </c>
      <c r="I13" s="220">
        <v>420</v>
      </c>
      <c r="J13" s="220">
        <v>390</v>
      </c>
      <c r="K13" s="206">
        <f t="shared" si="1"/>
        <v>42</v>
      </c>
      <c r="L13" s="221">
        <v>21</v>
      </c>
      <c r="M13" s="221">
        <v>24</v>
      </c>
      <c r="N13" s="221">
        <v>-27</v>
      </c>
      <c r="O13" s="208">
        <f t="shared" si="2"/>
        <v>24</v>
      </c>
      <c r="P13" s="221">
        <v>24</v>
      </c>
      <c r="Q13" s="221">
        <v>30</v>
      </c>
      <c r="R13" s="33">
        <v>-36</v>
      </c>
      <c r="S13" s="51">
        <f t="shared" si="3"/>
        <v>30</v>
      </c>
      <c r="T13" s="52">
        <f t="shared" si="4"/>
        <v>54</v>
      </c>
      <c r="U13" s="53">
        <f t="shared" si="5"/>
        <v>67.634999999999991</v>
      </c>
      <c r="V13" s="75">
        <f t="shared" si="6"/>
        <v>156.63499999999999</v>
      </c>
      <c r="W13" s="317"/>
      <c r="X13" s="78"/>
      <c r="Y13" s="336"/>
    </row>
    <row r="14" spans="1:26" ht="18" customHeight="1" thickBot="1" x14ac:dyDescent="0.35">
      <c r="A14" s="222">
        <v>51.7</v>
      </c>
      <c r="B14" s="223" t="s">
        <v>54</v>
      </c>
      <c r="C14" s="224">
        <v>2006</v>
      </c>
      <c r="D14" s="225">
        <v>510</v>
      </c>
      <c r="E14" s="225">
        <v>570</v>
      </c>
      <c r="F14" s="225">
        <v>590</v>
      </c>
      <c r="G14" s="205">
        <f t="shared" si="0"/>
        <v>59</v>
      </c>
      <c r="H14" s="225">
        <v>810</v>
      </c>
      <c r="I14" s="225">
        <v>920</v>
      </c>
      <c r="J14" s="225">
        <v>750</v>
      </c>
      <c r="K14" s="206">
        <f t="shared" si="1"/>
        <v>92</v>
      </c>
      <c r="L14" s="226">
        <v>10</v>
      </c>
      <c r="M14" s="226">
        <v>12</v>
      </c>
      <c r="N14" s="226">
        <v>15</v>
      </c>
      <c r="O14" s="208">
        <f t="shared" si="2"/>
        <v>15</v>
      </c>
      <c r="P14" s="226">
        <v>18</v>
      </c>
      <c r="Q14" s="226">
        <v>20</v>
      </c>
      <c r="R14" s="39">
        <v>-23</v>
      </c>
      <c r="S14" s="51">
        <f t="shared" si="3"/>
        <v>20</v>
      </c>
      <c r="T14" s="52">
        <f t="shared" si="4"/>
        <v>35</v>
      </c>
      <c r="U14" s="53">
        <f t="shared" si="5"/>
        <v>57.0045</v>
      </c>
      <c r="V14" s="75">
        <f t="shared" si="6"/>
        <v>208.00450000000001</v>
      </c>
      <c r="W14" s="317"/>
      <c r="X14" s="78"/>
      <c r="Y14" s="336"/>
    </row>
    <row r="15" spans="1:26" ht="14.4" customHeight="1" thickBot="1" x14ac:dyDescent="0.35">
      <c r="A15" s="222">
        <v>53</v>
      </c>
      <c r="B15" s="223" t="s">
        <v>55</v>
      </c>
      <c r="C15" s="224">
        <v>2007</v>
      </c>
      <c r="D15" s="225">
        <v>0</v>
      </c>
      <c r="E15" s="225">
        <v>500</v>
      </c>
      <c r="F15" s="225">
        <v>530</v>
      </c>
      <c r="G15" s="205">
        <f t="shared" si="0"/>
        <v>53</v>
      </c>
      <c r="H15" s="225">
        <v>580</v>
      </c>
      <c r="I15" s="225">
        <v>570</v>
      </c>
      <c r="J15" s="225">
        <v>520</v>
      </c>
      <c r="K15" s="206">
        <f t="shared" si="1"/>
        <v>58</v>
      </c>
      <c r="L15" s="226">
        <v>10</v>
      </c>
      <c r="M15" s="226">
        <v>15</v>
      </c>
      <c r="N15" s="226">
        <v>20</v>
      </c>
      <c r="O15" s="208">
        <f t="shared" si="2"/>
        <v>20</v>
      </c>
      <c r="P15" s="226">
        <v>22</v>
      </c>
      <c r="Q15" s="226">
        <v>25</v>
      </c>
      <c r="R15" s="43">
        <v>-28</v>
      </c>
      <c r="S15" s="51">
        <f t="shared" si="3"/>
        <v>25</v>
      </c>
      <c r="T15" s="52">
        <f t="shared" si="4"/>
        <v>45</v>
      </c>
      <c r="U15" s="53">
        <f t="shared" si="5"/>
        <v>71.869500000000002</v>
      </c>
      <c r="V15" s="75">
        <f t="shared" si="6"/>
        <v>182.86950000000002</v>
      </c>
      <c r="W15" s="317"/>
      <c r="X15" s="78"/>
      <c r="Y15" s="336"/>
    </row>
    <row r="16" spans="1:26" ht="16.95" hidden="1" customHeight="1" thickBot="1" x14ac:dyDescent="0.35">
      <c r="A16" s="227">
        <v>10</v>
      </c>
      <c r="B16" s="228"/>
      <c r="C16" s="229"/>
      <c r="D16" s="230"/>
      <c r="E16" s="230"/>
      <c r="F16" s="230"/>
      <c r="G16" s="205">
        <f t="shared" si="0"/>
        <v>0</v>
      </c>
      <c r="H16" s="230"/>
      <c r="I16" s="230"/>
      <c r="J16" s="230"/>
      <c r="K16" s="206">
        <f t="shared" si="1"/>
        <v>0</v>
      </c>
      <c r="L16" s="231"/>
      <c r="M16" s="231"/>
      <c r="N16" s="231"/>
      <c r="O16" s="208">
        <f t="shared" si="2"/>
        <v>0</v>
      </c>
      <c r="P16" s="231"/>
      <c r="Q16" s="231"/>
      <c r="R16" s="44"/>
      <c r="S16" s="51">
        <f t="shared" si="3"/>
        <v>0</v>
      </c>
      <c r="T16" s="52">
        <f t="shared" si="4"/>
        <v>0</v>
      </c>
      <c r="U16" s="53">
        <f t="shared" si="5"/>
        <v>0</v>
      </c>
      <c r="V16" s="75">
        <f t="shared" si="6"/>
        <v>0</v>
      </c>
      <c r="W16" s="317"/>
      <c r="X16" s="78"/>
      <c r="Y16" s="336"/>
    </row>
    <row r="17" spans="1:26" ht="18.600000000000001" customHeight="1" thickBot="1" x14ac:dyDescent="0.35">
      <c r="A17" s="326" t="s">
        <v>20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8"/>
      <c r="W17" s="79">
        <f>SUM(V18:V21)-MIN(V18:V21)</f>
        <v>797.68809999999996</v>
      </c>
      <c r="X17" s="80">
        <f>RANK(W17,W7:W27,0)</f>
        <v>2</v>
      </c>
      <c r="Y17" s="198">
        <f>RANK(W17,(W7,W12,W17,W22,W27,W32,W37))</f>
        <v>2</v>
      </c>
    </row>
    <row r="18" spans="1:26" ht="17.399999999999999" customHeight="1" thickBot="1" x14ac:dyDescent="0.35">
      <c r="A18" s="190">
        <v>43.8</v>
      </c>
      <c r="B18" s="232" t="s">
        <v>33</v>
      </c>
      <c r="C18" s="192">
        <v>2007</v>
      </c>
      <c r="D18" s="233">
        <v>600</v>
      </c>
      <c r="E18" s="233">
        <v>600</v>
      </c>
      <c r="F18" s="233">
        <v>590</v>
      </c>
      <c r="G18" s="205">
        <f t="shared" si="0"/>
        <v>60</v>
      </c>
      <c r="H18" s="234">
        <v>830</v>
      </c>
      <c r="I18" s="234">
        <v>710</v>
      </c>
      <c r="J18" s="234">
        <v>730</v>
      </c>
      <c r="K18" s="206">
        <f t="shared" si="1"/>
        <v>83</v>
      </c>
      <c r="L18" s="54">
        <v>25</v>
      </c>
      <c r="M18" s="54">
        <v>28</v>
      </c>
      <c r="N18" s="54">
        <v>30</v>
      </c>
      <c r="O18" s="208">
        <f t="shared" si="2"/>
        <v>30</v>
      </c>
      <c r="P18" s="54">
        <v>27</v>
      </c>
      <c r="Q18" s="54">
        <v>30</v>
      </c>
      <c r="R18" s="235">
        <v>33</v>
      </c>
      <c r="S18" s="51">
        <f t="shared" si="3"/>
        <v>33</v>
      </c>
      <c r="T18" s="52">
        <f t="shared" si="4"/>
        <v>63</v>
      </c>
      <c r="U18" s="53">
        <f t="shared" si="5"/>
        <v>118.18799999999999</v>
      </c>
      <c r="V18" s="75">
        <f t="shared" si="6"/>
        <v>261.18799999999999</v>
      </c>
      <c r="W18" s="317"/>
      <c r="X18" s="78"/>
      <c r="Y18" s="336"/>
      <c r="Z18" s="402" t="s">
        <v>84</v>
      </c>
    </row>
    <row r="19" spans="1:26" ht="16.2" customHeight="1" thickBot="1" x14ac:dyDescent="0.35">
      <c r="A19" s="190">
        <v>36.6</v>
      </c>
      <c r="B19" s="232" t="s">
        <v>34</v>
      </c>
      <c r="C19" s="192">
        <v>2007</v>
      </c>
      <c r="D19" s="212">
        <v>610</v>
      </c>
      <c r="E19" s="212">
        <v>600</v>
      </c>
      <c r="F19" s="212">
        <v>590</v>
      </c>
      <c r="G19" s="205">
        <f t="shared" si="0"/>
        <v>61</v>
      </c>
      <c r="H19" s="236">
        <v>720</v>
      </c>
      <c r="I19" s="236">
        <v>770</v>
      </c>
      <c r="J19" s="236">
        <v>750</v>
      </c>
      <c r="K19" s="206">
        <f t="shared" si="1"/>
        <v>77</v>
      </c>
      <c r="L19" s="195">
        <v>24</v>
      </c>
      <c r="M19" s="237">
        <v>27</v>
      </c>
      <c r="N19" s="237">
        <v>30</v>
      </c>
      <c r="O19" s="208">
        <f t="shared" si="2"/>
        <v>30</v>
      </c>
      <c r="P19" s="195">
        <v>27</v>
      </c>
      <c r="Q19" s="195">
        <v>30</v>
      </c>
      <c r="R19" s="195">
        <v>33</v>
      </c>
      <c r="S19" s="51">
        <f t="shared" si="3"/>
        <v>33</v>
      </c>
      <c r="T19" s="52">
        <f t="shared" si="4"/>
        <v>63</v>
      </c>
      <c r="U19" s="53">
        <f t="shared" si="5"/>
        <v>140.55930000000001</v>
      </c>
      <c r="V19" s="75">
        <f t="shared" si="6"/>
        <v>278.55930000000001</v>
      </c>
      <c r="W19" s="317"/>
      <c r="X19" s="78"/>
      <c r="Y19" s="336"/>
      <c r="Z19" s="402" t="s">
        <v>83</v>
      </c>
    </row>
    <row r="20" spans="1:26" ht="17.399999999999999" customHeight="1" thickBot="1" x14ac:dyDescent="0.35">
      <c r="A20" s="222">
        <v>43.4</v>
      </c>
      <c r="B20" s="210" t="s">
        <v>35</v>
      </c>
      <c r="C20" s="224">
        <v>2007</v>
      </c>
      <c r="D20" s="212">
        <v>560</v>
      </c>
      <c r="E20" s="212">
        <v>590</v>
      </c>
      <c r="F20" s="212">
        <v>570</v>
      </c>
      <c r="G20" s="205">
        <f t="shared" si="0"/>
        <v>59</v>
      </c>
      <c r="H20" s="236">
        <v>930</v>
      </c>
      <c r="I20" s="236">
        <v>880</v>
      </c>
      <c r="J20" s="236">
        <v>840</v>
      </c>
      <c r="K20" s="206">
        <f t="shared" si="1"/>
        <v>93</v>
      </c>
      <c r="L20" s="195">
        <v>24</v>
      </c>
      <c r="M20" s="197">
        <v>-27</v>
      </c>
      <c r="N20" s="197">
        <v>-27</v>
      </c>
      <c r="O20" s="208">
        <f t="shared" si="2"/>
        <v>24</v>
      </c>
      <c r="P20" s="195">
        <v>27</v>
      </c>
      <c r="Q20" s="238">
        <v>30</v>
      </c>
      <c r="R20" s="239">
        <v>32</v>
      </c>
      <c r="S20" s="51">
        <f t="shared" si="3"/>
        <v>32</v>
      </c>
      <c r="T20" s="52">
        <f t="shared" si="4"/>
        <v>56</v>
      </c>
      <c r="U20" s="53">
        <f t="shared" si="5"/>
        <v>105.9408</v>
      </c>
      <c r="V20" s="75">
        <f t="shared" si="6"/>
        <v>257.94079999999997</v>
      </c>
      <c r="W20" s="317"/>
      <c r="X20" s="78"/>
      <c r="Y20" s="336"/>
      <c r="Z20" s="402" t="s">
        <v>85</v>
      </c>
    </row>
    <row r="21" spans="1:26" ht="19.2" customHeight="1" thickBot="1" x14ac:dyDescent="0.35">
      <c r="A21" s="227">
        <v>44.8</v>
      </c>
      <c r="B21" s="240" t="s">
        <v>36</v>
      </c>
      <c r="C21" s="229">
        <v>2008</v>
      </c>
      <c r="D21" s="241">
        <v>570</v>
      </c>
      <c r="E21" s="241">
        <v>530</v>
      </c>
      <c r="F21" s="241">
        <v>520</v>
      </c>
      <c r="G21" s="205">
        <f t="shared" si="0"/>
        <v>57</v>
      </c>
      <c r="H21" s="242">
        <v>500</v>
      </c>
      <c r="I21" s="242">
        <v>510</v>
      </c>
      <c r="J21" s="242">
        <v>470</v>
      </c>
      <c r="K21" s="206">
        <f t="shared" si="1"/>
        <v>51</v>
      </c>
      <c r="L21" s="243">
        <v>21</v>
      </c>
      <c r="M21" s="243">
        <v>24</v>
      </c>
      <c r="N21" s="244">
        <v>26</v>
      </c>
      <c r="O21" s="208">
        <f t="shared" si="2"/>
        <v>26</v>
      </c>
      <c r="P21" s="243">
        <v>23</v>
      </c>
      <c r="Q21" s="55">
        <v>26</v>
      </c>
      <c r="R21" s="245">
        <v>29</v>
      </c>
      <c r="S21" s="51">
        <f t="shared" si="3"/>
        <v>29</v>
      </c>
      <c r="T21" s="52">
        <f t="shared" si="4"/>
        <v>55</v>
      </c>
      <c r="U21" s="53">
        <f t="shared" si="5"/>
        <v>101.1065</v>
      </c>
      <c r="V21" s="75">
        <f t="shared" si="6"/>
        <v>209.10649999999998</v>
      </c>
      <c r="W21" s="317"/>
      <c r="X21" s="78"/>
      <c r="Y21" s="336"/>
    </row>
    <row r="22" spans="1:26" ht="16.95" customHeight="1" thickBot="1" x14ac:dyDescent="0.35">
      <c r="A22" s="326" t="s">
        <v>75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8"/>
      <c r="W22" s="79">
        <f>SUM(V23:V26)-MIN(V23:V26)</f>
        <v>758.96900000000005</v>
      </c>
      <c r="X22" s="80">
        <f>RANK(W22,W7:W27,0)</f>
        <v>3</v>
      </c>
      <c r="Y22" s="198">
        <f>RANK(W22,(W7,W12,W17,W22,W27,W32,W37))</f>
        <v>3</v>
      </c>
    </row>
    <row r="23" spans="1:26" ht="16.95" customHeight="1" thickBot="1" x14ac:dyDescent="0.35">
      <c r="A23" s="190">
        <v>42.3</v>
      </c>
      <c r="B23" s="232" t="s">
        <v>61</v>
      </c>
      <c r="C23" s="192">
        <v>2007</v>
      </c>
      <c r="D23" s="246">
        <v>570</v>
      </c>
      <c r="E23" s="246">
        <v>570</v>
      </c>
      <c r="F23" s="246">
        <v>570</v>
      </c>
      <c r="G23" s="205">
        <f t="shared" si="0"/>
        <v>57</v>
      </c>
      <c r="H23" s="246">
        <v>670</v>
      </c>
      <c r="I23" s="246">
        <v>590</v>
      </c>
      <c r="J23" s="246">
        <v>520</v>
      </c>
      <c r="K23" s="206">
        <f t="shared" si="1"/>
        <v>67</v>
      </c>
      <c r="L23" s="54">
        <v>20</v>
      </c>
      <c r="M23" s="54">
        <v>23</v>
      </c>
      <c r="N23" s="54">
        <v>25</v>
      </c>
      <c r="O23" s="208">
        <f t="shared" si="2"/>
        <v>25</v>
      </c>
      <c r="P23" s="54">
        <v>23</v>
      </c>
      <c r="Q23" s="54">
        <v>26</v>
      </c>
      <c r="R23" s="45">
        <v>-30</v>
      </c>
      <c r="S23" s="51">
        <f t="shared" si="3"/>
        <v>26</v>
      </c>
      <c r="T23" s="52">
        <f t="shared" si="4"/>
        <v>51</v>
      </c>
      <c r="U23" s="53">
        <f t="shared" si="5"/>
        <v>98.787000000000006</v>
      </c>
      <c r="V23" s="75">
        <f t="shared" si="6"/>
        <v>222.78700000000001</v>
      </c>
      <c r="W23" s="317"/>
      <c r="X23" s="81"/>
      <c r="Y23" s="336"/>
      <c r="Z23" s="402" t="s">
        <v>87</v>
      </c>
    </row>
    <row r="24" spans="1:26" ht="18" customHeight="1" thickBot="1" x14ac:dyDescent="0.35">
      <c r="A24" s="247">
        <v>58.4</v>
      </c>
      <c r="B24" s="248" t="s">
        <v>40</v>
      </c>
      <c r="C24" s="249">
        <v>2008</v>
      </c>
      <c r="D24" s="250">
        <v>570</v>
      </c>
      <c r="E24" s="250">
        <v>580</v>
      </c>
      <c r="F24" s="250">
        <v>590</v>
      </c>
      <c r="G24" s="205">
        <f t="shared" si="0"/>
        <v>59</v>
      </c>
      <c r="H24" s="250">
        <v>740</v>
      </c>
      <c r="I24" s="250">
        <v>730</v>
      </c>
      <c r="J24" s="250">
        <v>670</v>
      </c>
      <c r="K24" s="206">
        <f t="shared" si="1"/>
        <v>74</v>
      </c>
      <c r="L24" s="251">
        <v>32</v>
      </c>
      <c r="M24" s="252">
        <v>35</v>
      </c>
      <c r="N24" s="252">
        <v>38</v>
      </c>
      <c r="O24" s="208">
        <f t="shared" si="2"/>
        <v>38</v>
      </c>
      <c r="P24" s="252">
        <v>42</v>
      </c>
      <c r="Q24" s="252">
        <v>-47</v>
      </c>
      <c r="R24" s="185">
        <v>-47</v>
      </c>
      <c r="S24" s="51">
        <f t="shared" si="3"/>
        <v>42</v>
      </c>
      <c r="T24" s="52">
        <f t="shared" si="4"/>
        <v>80</v>
      </c>
      <c r="U24" s="53">
        <f t="shared" si="5"/>
        <v>118.792</v>
      </c>
      <c r="V24" s="75">
        <f t="shared" si="6"/>
        <v>251.792</v>
      </c>
      <c r="W24" s="317"/>
      <c r="X24" s="81"/>
      <c r="Y24" s="336"/>
      <c r="Z24" s="402" t="s">
        <v>86</v>
      </c>
    </row>
    <row r="25" spans="1:26" ht="17.399999999999999" customHeight="1" thickBot="1" x14ac:dyDescent="0.35">
      <c r="A25" s="253">
        <v>37</v>
      </c>
      <c r="B25" s="254" t="s">
        <v>41</v>
      </c>
      <c r="C25" s="255">
        <v>2007</v>
      </c>
      <c r="D25" s="256">
        <v>630</v>
      </c>
      <c r="E25" s="256">
        <v>660</v>
      </c>
      <c r="F25" s="256">
        <v>670</v>
      </c>
      <c r="G25" s="205">
        <f t="shared" si="0"/>
        <v>67</v>
      </c>
      <c r="H25" s="257">
        <v>850</v>
      </c>
      <c r="I25" s="257">
        <v>820</v>
      </c>
      <c r="J25" s="257">
        <v>810</v>
      </c>
      <c r="K25" s="206">
        <f t="shared" si="1"/>
        <v>85</v>
      </c>
      <c r="L25" s="196">
        <v>-24</v>
      </c>
      <c r="M25" s="196">
        <v>24</v>
      </c>
      <c r="N25" s="196">
        <v>27</v>
      </c>
      <c r="O25" s="208">
        <f t="shared" si="2"/>
        <v>27</v>
      </c>
      <c r="P25" s="196">
        <v>30</v>
      </c>
      <c r="Q25" s="196">
        <v>33</v>
      </c>
      <c r="R25" s="46">
        <v>-36</v>
      </c>
      <c r="S25" s="51">
        <f t="shared" si="3"/>
        <v>33</v>
      </c>
      <c r="T25" s="52">
        <f t="shared" si="4"/>
        <v>60</v>
      </c>
      <c r="U25" s="53">
        <f t="shared" si="5"/>
        <v>132.39000000000001</v>
      </c>
      <c r="V25" s="75">
        <f t="shared" si="6"/>
        <v>284.39</v>
      </c>
      <c r="W25" s="317"/>
      <c r="X25" s="81"/>
      <c r="Y25" s="336"/>
      <c r="Z25" s="402" t="s">
        <v>82</v>
      </c>
    </row>
    <row r="26" spans="1:26" ht="18" hidden="1" customHeight="1" thickBot="1" x14ac:dyDescent="0.35">
      <c r="A26" s="227"/>
      <c r="B26" s="258"/>
      <c r="C26" s="229"/>
      <c r="D26" s="241"/>
      <c r="E26" s="241"/>
      <c r="F26" s="241"/>
      <c r="G26" s="205">
        <f t="shared" si="0"/>
        <v>0</v>
      </c>
      <c r="H26" s="242"/>
      <c r="I26" s="242"/>
      <c r="J26" s="242"/>
      <c r="K26" s="206">
        <f t="shared" si="1"/>
        <v>0</v>
      </c>
      <c r="L26" s="231"/>
      <c r="M26" s="231"/>
      <c r="N26" s="231"/>
      <c r="O26" s="208">
        <f t="shared" si="2"/>
        <v>0</v>
      </c>
      <c r="P26" s="231"/>
      <c r="Q26" s="231"/>
      <c r="R26" s="44"/>
      <c r="S26" s="51">
        <f t="shared" si="3"/>
        <v>0</v>
      </c>
      <c r="T26" s="52">
        <f t="shared" si="4"/>
        <v>0</v>
      </c>
      <c r="U26" s="53">
        <f t="shared" si="5"/>
        <v>0</v>
      </c>
      <c r="V26" s="75">
        <f t="shared" si="6"/>
        <v>0</v>
      </c>
      <c r="W26" s="317"/>
      <c r="X26" s="78"/>
      <c r="Y26" s="336"/>
    </row>
    <row r="27" spans="1:26" ht="18.600000000000001" customHeight="1" thickBot="1" x14ac:dyDescent="0.35">
      <c r="A27" s="326" t="s">
        <v>26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8"/>
      <c r="W27" s="79">
        <f>SUM(V28:V31)-MIN(V28:V31)</f>
        <v>576.25049999999999</v>
      </c>
      <c r="X27" s="80">
        <f>RANK(W27,W7:W27,0)</f>
        <v>4</v>
      </c>
      <c r="Y27" s="199">
        <f>RANK(W27,(W7,W12,W17,W22,W27,W32,W37))</f>
        <v>4</v>
      </c>
    </row>
    <row r="28" spans="1:26" ht="17.399999999999999" customHeight="1" thickBot="1" x14ac:dyDescent="0.35">
      <c r="A28" s="202">
        <v>82.1</v>
      </c>
      <c r="B28" s="188" t="s">
        <v>42</v>
      </c>
      <c r="C28" s="189">
        <v>2007</v>
      </c>
      <c r="D28" s="204">
        <v>410</v>
      </c>
      <c r="E28" s="204">
        <v>380</v>
      </c>
      <c r="F28" s="204">
        <v>0</v>
      </c>
      <c r="G28" s="205">
        <f t="shared" ref="G28:G41" si="7">IF(MAX(D28:F28)&lt;0,0,MAX(D28:F28))/10</f>
        <v>41</v>
      </c>
      <c r="H28" s="259">
        <v>450</v>
      </c>
      <c r="I28" s="259">
        <v>500</v>
      </c>
      <c r="J28" s="259">
        <v>480</v>
      </c>
      <c r="K28" s="206">
        <f t="shared" ref="K28:K41" si="8">IF(MAX(H28:J28)&lt;0,0,MAX(H28:J28))/10</f>
        <v>50</v>
      </c>
      <c r="L28" s="221">
        <v>32</v>
      </c>
      <c r="M28" s="221">
        <v>35</v>
      </c>
      <c r="N28" s="221">
        <v>-37</v>
      </c>
      <c r="O28" s="208">
        <f t="shared" ref="O28:O41" si="9">IF(MAX(L28:N28)&lt;0,0,MAX(L28:N28))</f>
        <v>35</v>
      </c>
      <c r="P28" s="221">
        <v>42</v>
      </c>
      <c r="Q28" s="221">
        <v>45</v>
      </c>
      <c r="R28" s="260">
        <v>-48</v>
      </c>
      <c r="S28" s="51">
        <f t="shared" ref="S28:S30" si="10">IF(MAX(P28:R28)&lt;0,0,MAX(P28:R28))</f>
        <v>45</v>
      </c>
      <c r="T28" s="52">
        <f t="shared" ref="T28:T30" si="11">SUM(O28,S28)</f>
        <v>80</v>
      </c>
      <c r="U28" s="53">
        <f t="shared" ref="U28:U30" si="12">IF(ISNUMBER(A28), (IF(175.508&lt; A28,T28, TRUNC(10^(0.75194503*((LOG((A28/175.508)/LOG(10))*(LOG((A28/175.508)/LOG(10)))))),4)*T28)), 0)</f>
        <v>96.591999999999999</v>
      </c>
      <c r="V28" s="75">
        <f t="shared" ref="V28:V30" si="13">IF(ISNUMBER(A28), (IF(175.508&lt; A28,T28, TRUNC(10^(0.75194503*((LOG((A28/175.508)/LOG(10))*(LOG((A28/175.508)/LOG(10)))))),4)*T28)), 0)+G28+K28</f>
        <v>187.59199999999998</v>
      </c>
      <c r="W28" s="317"/>
      <c r="X28" s="78"/>
      <c r="Y28" s="315"/>
    </row>
    <row r="29" spans="1:26" ht="17.399999999999999" customHeight="1" thickBot="1" x14ac:dyDescent="0.35">
      <c r="A29" s="209">
        <v>46.1</v>
      </c>
      <c r="B29" s="210" t="s">
        <v>62</v>
      </c>
      <c r="C29" s="224">
        <v>2008</v>
      </c>
      <c r="D29" s="212">
        <v>500</v>
      </c>
      <c r="E29" s="212">
        <v>530</v>
      </c>
      <c r="F29" s="212">
        <v>540</v>
      </c>
      <c r="G29" s="205">
        <f t="shared" si="7"/>
        <v>54</v>
      </c>
      <c r="H29" s="236">
        <v>420</v>
      </c>
      <c r="I29" s="236">
        <v>350</v>
      </c>
      <c r="J29" s="236">
        <v>390</v>
      </c>
      <c r="K29" s="206">
        <f t="shared" si="8"/>
        <v>42</v>
      </c>
      <c r="L29" s="226">
        <v>22</v>
      </c>
      <c r="M29" s="226">
        <v>-24</v>
      </c>
      <c r="N29" s="226">
        <v>24</v>
      </c>
      <c r="O29" s="208">
        <f t="shared" si="9"/>
        <v>24</v>
      </c>
      <c r="P29" s="226">
        <v>27</v>
      </c>
      <c r="Q29" s="226">
        <v>30</v>
      </c>
      <c r="R29" s="226">
        <v>32</v>
      </c>
      <c r="S29" s="51">
        <f t="shared" si="10"/>
        <v>32</v>
      </c>
      <c r="T29" s="52">
        <f t="shared" si="11"/>
        <v>56</v>
      </c>
      <c r="U29" s="53">
        <f t="shared" si="12"/>
        <v>100.38</v>
      </c>
      <c r="V29" s="75">
        <f t="shared" si="13"/>
        <v>196.38</v>
      </c>
      <c r="W29" s="317"/>
      <c r="X29" s="78"/>
      <c r="Y29" s="315"/>
    </row>
    <row r="30" spans="1:26" ht="18" customHeight="1" thickBot="1" x14ac:dyDescent="0.35">
      <c r="A30" s="209">
        <v>50.5</v>
      </c>
      <c r="B30" s="261" t="s">
        <v>43</v>
      </c>
      <c r="C30" s="262">
        <v>2008</v>
      </c>
      <c r="D30" s="212">
        <v>380</v>
      </c>
      <c r="E30" s="212">
        <v>410</v>
      </c>
      <c r="F30" s="212">
        <v>420</v>
      </c>
      <c r="G30" s="205">
        <f t="shared" si="7"/>
        <v>42</v>
      </c>
      <c r="H30" s="236">
        <v>470</v>
      </c>
      <c r="I30" s="236">
        <v>470</v>
      </c>
      <c r="J30" s="236">
        <v>440</v>
      </c>
      <c r="K30" s="206">
        <f t="shared" si="8"/>
        <v>47</v>
      </c>
      <c r="L30" s="226">
        <v>19</v>
      </c>
      <c r="M30" s="236">
        <v>21</v>
      </c>
      <c r="N30" s="236">
        <v>23</v>
      </c>
      <c r="O30" s="208">
        <f t="shared" si="9"/>
        <v>23</v>
      </c>
      <c r="P30" s="226">
        <v>22</v>
      </c>
      <c r="Q30" s="226">
        <v>24</v>
      </c>
      <c r="R30" s="263">
        <v>27</v>
      </c>
      <c r="S30" s="51">
        <f t="shared" si="10"/>
        <v>27</v>
      </c>
      <c r="T30" s="52">
        <f t="shared" si="11"/>
        <v>50</v>
      </c>
      <c r="U30" s="53">
        <f t="shared" si="12"/>
        <v>82.99499999999999</v>
      </c>
      <c r="V30" s="75">
        <f t="shared" si="13"/>
        <v>171.995</v>
      </c>
      <c r="W30" s="317"/>
      <c r="X30" s="78"/>
      <c r="Y30" s="315"/>
    </row>
    <row r="31" spans="1:26" ht="14.4" customHeight="1" thickBot="1" x14ac:dyDescent="0.35">
      <c r="A31" s="214">
        <v>49.6</v>
      </c>
      <c r="B31" s="264" t="s">
        <v>57</v>
      </c>
      <c r="C31" s="265">
        <v>2009</v>
      </c>
      <c r="D31" s="266">
        <v>460</v>
      </c>
      <c r="E31" s="266">
        <v>490</v>
      </c>
      <c r="F31" s="266">
        <v>480</v>
      </c>
      <c r="G31" s="205">
        <f>IF(MAX(D31:F31)&lt;0,0,MAX(D31:F31))/10</f>
        <v>49</v>
      </c>
      <c r="H31" s="267">
        <v>520</v>
      </c>
      <c r="I31" s="267">
        <v>540</v>
      </c>
      <c r="J31" s="267">
        <v>510</v>
      </c>
      <c r="K31" s="206">
        <f>IF(MAX(H31:J31)&lt;0,0,MAX(H31:J31))/10</f>
        <v>54</v>
      </c>
      <c r="L31" s="268">
        <v>22</v>
      </c>
      <c r="M31" s="268">
        <v>24</v>
      </c>
      <c r="N31" s="268">
        <v>-25</v>
      </c>
      <c r="O31" s="208">
        <f>IF(MAX(L31:N31)&lt;0,0,MAX(L31:N31))</f>
        <v>24</v>
      </c>
      <c r="P31" s="268">
        <v>24</v>
      </c>
      <c r="Q31" s="268">
        <v>26</v>
      </c>
      <c r="R31" s="269">
        <v>29</v>
      </c>
      <c r="S31" s="51">
        <f>IF(MAX(P31:R31)&lt;0,0,MAX(P31:R31))</f>
        <v>29</v>
      </c>
      <c r="T31" s="52">
        <f>SUM(O31,S31)</f>
        <v>53</v>
      </c>
      <c r="U31" s="53">
        <f t="shared" ref="U31" si="14">IF(ISNUMBER(A31), (IF(175.508&lt; A31,T31, TRUNC(10^(0.75194503*((LOG((A31/175.508)/LOG(10))*(LOG((A31/175.508)/LOG(10)))))),4)*T31)), 0)</f>
        <v>89.278500000000008</v>
      </c>
      <c r="V31" s="75">
        <f t="shared" ref="V31" si="15">IF(ISNUMBER(A31), (IF(175.508&lt; A31,T31, TRUNC(10^(0.75194503*((LOG((A31/175.508)/LOG(10))*(LOG((A31/175.508)/LOG(10)))))),4)*T31)), 0)+G31+K31</f>
        <v>192.27850000000001</v>
      </c>
      <c r="W31" s="317"/>
      <c r="X31" s="78"/>
      <c r="Y31" s="315"/>
    </row>
    <row r="32" spans="1:26" ht="19.95" customHeight="1" thickBot="1" x14ac:dyDescent="0.35">
      <c r="A32" s="326" t="s">
        <v>21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8"/>
      <c r="W32" s="79">
        <f>SUM(V33:V36)-MIN(V33:V36)</f>
        <v>483.50540000000001</v>
      </c>
      <c r="X32" s="80">
        <f>RANK(W32,W12:W32,0)</f>
        <v>5</v>
      </c>
      <c r="Y32" s="183">
        <f>RANK(W32,(W7,W12,W17,W22,W27,W32,W37))</f>
        <v>7</v>
      </c>
    </row>
    <row r="33" spans="1:25" ht="18" customHeight="1" thickBot="1" x14ac:dyDescent="0.35">
      <c r="A33" s="202">
        <v>40.5</v>
      </c>
      <c r="B33" s="188" t="s">
        <v>37</v>
      </c>
      <c r="C33" s="203">
        <v>2007</v>
      </c>
      <c r="D33" s="212">
        <v>490</v>
      </c>
      <c r="E33" s="212">
        <v>500</v>
      </c>
      <c r="F33" s="212">
        <v>500</v>
      </c>
      <c r="G33" s="205">
        <f t="shared" si="7"/>
        <v>50</v>
      </c>
      <c r="H33" s="236">
        <v>720</v>
      </c>
      <c r="I33" s="236">
        <v>620</v>
      </c>
      <c r="J33" s="236">
        <v>670</v>
      </c>
      <c r="K33" s="206">
        <f t="shared" si="8"/>
        <v>72</v>
      </c>
      <c r="L33" s="195">
        <v>19</v>
      </c>
      <c r="M33" s="197">
        <v>-21</v>
      </c>
      <c r="N33" s="197">
        <v>-21</v>
      </c>
      <c r="O33" s="208">
        <f t="shared" si="9"/>
        <v>19</v>
      </c>
      <c r="P33" s="195">
        <v>24</v>
      </c>
      <c r="Q33" s="195">
        <v>26</v>
      </c>
      <c r="R33" s="195">
        <v>28</v>
      </c>
      <c r="S33" s="51">
        <f t="shared" ref="S33:S36" si="16">IF(MAX(P33:R33)&lt;0,0,MAX(P33:R33))</f>
        <v>28</v>
      </c>
      <c r="T33" s="52">
        <f t="shared" ref="T33:T36" si="17">SUM(O33,S33)</f>
        <v>47</v>
      </c>
      <c r="U33" s="53">
        <f t="shared" ref="U33:U36" si="18">IF(ISNUMBER(A33), (IF(175.508&lt; A33,T33, TRUNC(10^(0.75194503*((LOG((A33/175.508)/LOG(10))*(LOG((A33/175.508)/LOG(10)))))),4)*T33)), 0)</f>
        <v>94.855400000000003</v>
      </c>
      <c r="V33" s="75">
        <f t="shared" ref="V33:V35" si="19">IF(ISNUMBER(A33), (IF(175.508&lt; A33,T33, TRUNC(10^(0.75194503*((LOG((A33/175.508)/LOG(10))*(LOG((A33/175.508)/LOG(10)))))),4)*T33)), 0)+G33+K33</f>
        <v>216.8554</v>
      </c>
      <c r="W33" s="317"/>
      <c r="X33" s="78"/>
      <c r="Y33" s="315"/>
    </row>
    <row r="34" spans="1:25" ht="18" customHeight="1" thickBot="1" x14ac:dyDescent="0.35">
      <c r="A34" s="270">
        <v>55.1</v>
      </c>
      <c r="B34" s="271" t="s">
        <v>38</v>
      </c>
      <c r="C34" s="272">
        <v>2007</v>
      </c>
      <c r="D34" s="54">
        <v>430</v>
      </c>
      <c r="E34" s="54">
        <v>430</v>
      </c>
      <c r="F34" s="54">
        <v>430</v>
      </c>
      <c r="G34" s="205">
        <f t="shared" si="7"/>
        <v>43</v>
      </c>
      <c r="H34" s="54">
        <v>410</v>
      </c>
      <c r="I34" s="236">
        <v>510</v>
      </c>
      <c r="J34" s="236">
        <v>470</v>
      </c>
      <c r="K34" s="206">
        <f t="shared" si="8"/>
        <v>51</v>
      </c>
      <c r="L34" s="195">
        <v>25</v>
      </c>
      <c r="M34" s="237">
        <v>28</v>
      </c>
      <c r="N34" s="197">
        <v>-31</v>
      </c>
      <c r="O34" s="208">
        <f t="shared" si="9"/>
        <v>28</v>
      </c>
      <c r="P34" s="195">
        <v>30</v>
      </c>
      <c r="Q34" s="273">
        <v>-35</v>
      </c>
      <c r="R34" s="274">
        <v>35</v>
      </c>
      <c r="S34" s="51">
        <f t="shared" si="16"/>
        <v>35</v>
      </c>
      <c r="T34" s="52">
        <f t="shared" si="17"/>
        <v>63</v>
      </c>
      <c r="U34" s="53">
        <f t="shared" si="18"/>
        <v>97.65</v>
      </c>
      <c r="V34" s="75">
        <f t="shared" si="19"/>
        <v>191.65</v>
      </c>
      <c r="W34" s="317"/>
      <c r="X34" s="78"/>
      <c r="Y34" s="315"/>
    </row>
    <row r="35" spans="1:25" ht="17.399999999999999" customHeight="1" thickBot="1" x14ac:dyDescent="0.35">
      <c r="A35" s="222">
        <v>26.7</v>
      </c>
      <c r="B35" s="275" t="s">
        <v>39</v>
      </c>
      <c r="C35" s="276">
        <v>2012</v>
      </c>
      <c r="D35" s="226">
        <v>390</v>
      </c>
      <c r="E35" s="226">
        <v>370</v>
      </c>
      <c r="F35" s="226">
        <v>370</v>
      </c>
      <c r="G35" s="205">
        <f t="shared" si="7"/>
        <v>39</v>
      </c>
      <c r="H35" s="226">
        <v>360</v>
      </c>
      <c r="I35" s="230">
        <v>350</v>
      </c>
      <c r="J35" s="230">
        <v>300</v>
      </c>
      <c r="K35" s="206">
        <f t="shared" si="8"/>
        <v>36</v>
      </c>
      <c r="L35" s="243" t="s">
        <v>74</v>
      </c>
      <c r="M35" s="243" t="s">
        <v>74</v>
      </c>
      <c r="N35" s="243" t="s">
        <v>74</v>
      </c>
      <c r="O35" s="208">
        <f t="shared" si="9"/>
        <v>0</v>
      </c>
      <c r="P35" s="55" t="s">
        <v>74</v>
      </c>
      <c r="Q35" s="69" t="s">
        <v>74</v>
      </c>
      <c r="R35" s="69" t="s">
        <v>74</v>
      </c>
      <c r="S35" s="51">
        <f t="shared" si="16"/>
        <v>0</v>
      </c>
      <c r="T35" s="52">
        <f t="shared" si="17"/>
        <v>0</v>
      </c>
      <c r="U35" s="53">
        <f t="shared" si="18"/>
        <v>0</v>
      </c>
      <c r="V35" s="75">
        <f t="shared" si="19"/>
        <v>75</v>
      </c>
      <c r="W35" s="317"/>
      <c r="X35" s="78"/>
      <c r="Y35" s="315"/>
    </row>
    <row r="36" spans="1:25" ht="16.95" hidden="1" customHeight="1" thickBot="1" x14ac:dyDescent="0.35">
      <c r="A36" s="227"/>
      <c r="B36" s="240"/>
      <c r="C36" s="229"/>
      <c r="D36" s="212"/>
      <c r="E36" s="212"/>
      <c r="F36" s="212"/>
      <c r="G36" s="205">
        <f>IF(MAX(D36:F36)&lt;0,0,MAX(D36:F36))/10</f>
        <v>0</v>
      </c>
      <c r="H36" s="236"/>
      <c r="I36" s="236"/>
      <c r="J36" s="236"/>
      <c r="K36" s="206">
        <f t="shared" si="8"/>
        <v>0</v>
      </c>
      <c r="L36" s="195"/>
      <c r="M36" s="195"/>
      <c r="N36" s="195"/>
      <c r="O36" s="208">
        <f t="shared" si="9"/>
        <v>0</v>
      </c>
      <c r="P36" s="195"/>
      <c r="Q36" s="238"/>
      <c r="R36" s="239"/>
      <c r="S36" s="51">
        <f t="shared" si="16"/>
        <v>0</v>
      </c>
      <c r="T36" s="52">
        <f t="shared" si="17"/>
        <v>0</v>
      </c>
      <c r="U36" s="53">
        <f t="shared" si="18"/>
        <v>0</v>
      </c>
      <c r="V36" s="75">
        <f>IF(ISNUMBER(A36), (IF(175.508&lt; A36,T36, TRUNC(10^(0.75194503*((LOG((A36/175.508)/LOG(10))*(LOG((A36/175.508)/LOG(10)))))),4)*T36)), 0)+G36+K36</f>
        <v>0</v>
      </c>
      <c r="W36" s="317"/>
      <c r="X36" s="78"/>
      <c r="Y36" s="315"/>
    </row>
    <row r="37" spans="1:25" ht="18.600000000000001" customHeight="1" thickBot="1" x14ac:dyDescent="0.35">
      <c r="A37" s="326" t="s">
        <v>76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8"/>
      <c r="W37" s="79">
        <f>SUM(V38:V41)-MIN(V38:V41)</f>
        <v>554.88290000000006</v>
      </c>
      <c r="X37" s="82">
        <f>RANK(W37,W18:W37,0)</f>
        <v>3</v>
      </c>
      <c r="Y37" s="183">
        <f>RANK(W37,(W7,W12,W17,W22,W27,W32,W37))</f>
        <v>5</v>
      </c>
    </row>
    <row r="38" spans="1:25" ht="18.600000000000001" customHeight="1" thickBot="1" x14ac:dyDescent="0.35">
      <c r="A38" s="187">
        <v>35.6</v>
      </c>
      <c r="B38" s="188" t="s">
        <v>58</v>
      </c>
      <c r="C38" s="189">
        <v>2007</v>
      </c>
      <c r="D38" s="204">
        <v>500</v>
      </c>
      <c r="E38" s="204">
        <v>530</v>
      </c>
      <c r="F38" s="204">
        <v>530</v>
      </c>
      <c r="G38" s="205">
        <f t="shared" si="7"/>
        <v>53</v>
      </c>
      <c r="H38" s="259">
        <v>550</v>
      </c>
      <c r="I38" s="259">
        <v>530</v>
      </c>
      <c r="J38" s="259">
        <v>610</v>
      </c>
      <c r="K38" s="206">
        <f t="shared" si="8"/>
        <v>61</v>
      </c>
      <c r="L38" s="221">
        <v>13</v>
      </c>
      <c r="M38" s="221">
        <v>15</v>
      </c>
      <c r="N38" s="221">
        <v>-18</v>
      </c>
      <c r="O38" s="208">
        <f t="shared" si="9"/>
        <v>15</v>
      </c>
      <c r="P38" s="221">
        <v>-20</v>
      </c>
      <c r="Q38" s="221">
        <v>20</v>
      </c>
      <c r="R38" s="221">
        <v>-24</v>
      </c>
      <c r="S38" s="51">
        <f t="shared" ref="S38:S41" si="20">IF(MAX(P38:R38)&lt;0,0,MAX(P38:R38))</f>
        <v>20</v>
      </c>
      <c r="T38" s="52">
        <f t="shared" ref="T38:T41" si="21">SUM(O38,S38)</f>
        <v>35</v>
      </c>
      <c r="U38" s="53">
        <f t="shared" ref="U38:U41" si="22">IF(ISNUMBER(A38), (IF(175.508&lt; A38,T38, TRUNC(10^(0.75194503*((LOG((A38/175.508)/LOG(10))*(LOG((A38/175.508)/LOG(10)))))),4)*T38)), 0)</f>
        <v>80.356499999999997</v>
      </c>
      <c r="V38" s="75">
        <f t="shared" ref="V38:V41" si="23">IF(ISNUMBER(A38), (IF(175.508&lt; A38,T38, TRUNC(10^(0.75194503*((LOG((A38/175.508)/LOG(10))*(LOG((A38/175.508)/LOG(10)))))),4)*T38)), 0)+G38+K38</f>
        <v>194.35649999999998</v>
      </c>
      <c r="W38" s="317"/>
      <c r="X38" s="78"/>
      <c r="Y38" s="315"/>
    </row>
    <row r="39" spans="1:25" ht="19.95" customHeight="1" thickBot="1" x14ac:dyDescent="0.35">
      <c r="A39" s="190">
        <v>46.9</v>
      </c>
      <c r="B39" s="191" t="s">
        <v>59</v>
      </c>
      <c r="C39" s="192">
        <v>2008</v>
      </c>
      <c r="D39" s="277">
        <v>420</v>
      </c>
      <c r="E39" s="277">
        <v>430</v>
      </c>
      <c r="F39" s="277">
        <v>440</v>
      </c>
      <c r="G39" s="205">
        <f t="shared" si="7"/>
        <v>44</v>
      </c>
      <c r="H39" s="278">
        <v>430</v>
      </c>
      <c r="I39" s="278">
        <v>410</v>
      </c>
      <c r="J39" s="278">
        <v>410</v>
      </c>
      <c r="K39" s="206">
        <f t="shared" si="8"/>
        <v>43</v>
      </c>
      <c r="L39" s="69">
        <v>15</v>
      </c>
      <c r="M39" s="69">
        <v>18</v>
      </c>
      <c r="N39" s="69">
        <v>-20</v>
      </c>
      <c r="O39" s="208">
        <f t="shared" si="9"/>
        <v>18</v>
      </c>
      <c r="P39" s="69">
        <v>22</v>
      </c>
      <c r="Q39" s="69">
        <v>24</v>
      </c>
      <c r="R39" s="69">
        <v>-27</v>
      </c>
      <c r="S39" s="51">
        <f t="shared" si="20"/>
        <v>24</v>
      </c>
      <c r="T39" s="52">
        <f t="shared" si="21"/>
        <v>42</v>
      </c>
      <c r="U39" s="53">
        <f t="shared" si="22"/>
        <v>74.171999999999997</v>
      </c>
      <c r="V39" s="75">
        <f t="shared" si="23"/>
        <v>161.172</v>
      </c>
      <c r="W39" s="317"/>
      <c r="X39" s="78"/>
      <c r="Y39" s="315"/>
    </row>
    <row r="40" spans="1:25" ht="20.399999999999999" customHeight="1" thickBot="1" x14ac:dyDescent="0.35">
      <c r="A40" s="190">
        <v>36.9</v>
      </c>
      <c r="B40" s="193" t="s">
        <v>60</v>
      </c>
      <c r="C40" s="194">
        <v>2009</v>
      </c>
      <c r="D40" s="54">
        <v>440</v>
      </c>
      <c r="E40" s="54">
        <v>450</v>
      </c>
      <c r="F40" s="54">
        <v>420</v>
      </c>
      <c r="G40" s="205">
        <f t="shared" si="7"/>
        <v>45</v>
      </c>
      <c r="H40" s="54">
        <v>570</v>
      </c>
      <c r="I40" s="278">
        <v>570</v>
      </c>
      <c r="J40" s="278">
        <v>560</v>
      </c>
      <c r="K40" s="206">
        <f t="shared" si="8"/>
        <v>57</v>
      </c>
      <c r="L40" s="69">
        <v>17</v>
      </c>
      <c r="M40" s="69">
        <v>-20</v>
      </c>
      <c r="N40" s="69">
        <v>20</v>
      </c>
      <c r="O40" s="208">
        <f t="shared" si="9"/>
        <v>20</v>
      </c>
      <c r="P40" s="69">
        <v>24</v>
      </c>
      <c r="Q40" s="69">
        <v>-27</v>
      </c>
      <c r="R40" s="69">
        <v>-27</v>
      </c>
      <c r="S40" s="51">
        <f t="shared" si="20"/>
        <v>24</v>
      </c>
      <c r="T40" s="52">
        <f t="shared" si="21"/>
        <v>44</v>
      </c>
      <c r="U40" s="53">
        <f t="shared" si="22"/>
        <v>97.354399999999998</v>
      </c>
      <c r="V40" s="75">
        <f t="shared" si="23"/>
        <v>199.3544</v>
      </c>
      <c r="W40" s="317"/>
      <c r="X40" s="78"/>
      <c r="Y40" s="315"/>
    </row>
    <row r="41" spans="1:25" ht="19.2" hidden="1" customHeight="1" thickBot="1" x14ac:dyDescent="0.35">
      <c r="A41" s="279"/>
      <c r="B41" s="280"/>
      <c r="C41" s="281"/>
      <c r="D41" s="70"/>
      <c r="E41" s="70"/>
      <c r="F41" s="70"/>
      <c r="G41" s="205">
        <f t="shared" si="7"/>
        <v>0</v>
      </c>
      <c r="H41" s="70"/>
      <c r="I41" s="282"/>
      <c r="J41" s="282"/>
      <c r="K41" s="206">
        <f t="shared" si="8"/>
        <v>0</v>
      </c>
      <c r="L41" s="71"/>
      <c r="M41" s="71"/>
      <c r="N41" s="71"/>
      <c r="O41" s="208">
        <f t="shared" si="9"/>
        <v>0</v>
      </c>
      <c r="P41" s="55"/>
      <c r="Q41" s="55"/>
      <c r="R41" s="55"/>
      <c r="S41" s="51">
        <f t="shared" si="20"/>
        <v>0</v>
      </c>
      <c r="T41" s="52">
        <f t="shared" si="21"/>
        <v>0</v>
      </c>
      <c r="U41" s="53">
        <f t="shared" si="22"/>
        <v>0</v>
      </c>
      <c r="V41" s="75">
        <f t="shared" si="23"/>
        <v>0</v>
      </c>
      <c r="W41" s="317"/>
      <c r="X41" s="78"/>
      <c r="Y41" s="315"/>
    </row>
    <row r="42" spans="1:25" ht="17.399999999999999" hidden="1" customHeight="1" thickBot="1" x14ac:dyDescent="0.35">
      <c r="A42" s="318" t="s">
        <v>22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79">
        <f>SUM(V43:V46)-MIN(V43:V46)</f>
        <v>0</v>
      </c>
      <c r="X42" s="81"/>
      <c r="Y42" s="184"/>
    </row>
    <row r="43" spans="1:25" ht="18.600000000000001" hidden="1" customHeight="1" thickBot="1" x14ac:dyDescent="0.35">
      <c r="A43" s="34"/>
      <c r="B43" s="3"/>
      <c r="C43" s="36"/>
      <c r="D43" s="37"/>
      <c r="E43" s="37"/>
      <c r="F43" s="37"/>
      <c r="G43" s="38"/>
      <c r="H43" s="37"/>
      <c r="I43" s="37"/>
      <c r="J43" s="37"/>
      <c r="K43" s="38"/>
      <c r="L43" s="45"/>
      <c r="M43" s="45"/>
      <c r="N43" s="45"/>
      <c r="O43" s="40"/>
      <c r="P43" s="45"/>
      <c r="Q43" s="45"/>
      <c r="R43" s="45"/>
      <c r="S43" s="41"/>
      <c r="T43" s="42"/>
      <c r="U43" s="47"/>
      <c r="V43" s="74"/>
      <c r="W43" s="321"/>
      <c r="X43" s="78"/>
      <c r="Y43" s="315"/>
    </row>
    <row r="44" spans="1:25" ht="19.95" hidden="1" customHeight="1" thickBot="1" x14ac:dyDescent="0.35">
      <c r="A44" s="67">
        <v>10</v>
      </c>
      <c r="B44" s="3"/>
      <c r="C44" s="36"/>
      <c r="D44" s="11"/>
      <c r="E44" s="11"/>
      <c r="F44" s="11"/>
      <c r="G44" s="15">
        <f>IF(MAX(D44:F44)&lt;0,0,MAX(D44:F44))/10</f>
        <v>0</v>
      </c>
      <c r="H44" s="48"/>
      <c r="I44" s="48"/>
      <c r="J44" s="48"/>
      <c r="K44" s="38">
        <f>IF(MAX(H44:J44)&lt;0,0,MAX(H44:J44))/10</f>
        <v>0</v>
      </c>
      <c r="L44" s="39"/>
      <c r="M44" s="39"/>
      <c r="N44" s="39"/>
      <c r="O44" s="40">
        <f>IF(MAX(L44:N44)&lt;0,0,MAX(L44:N44))</f>
        <v>0</v>
      </c>
      <c r="P44" s="39"/>
      <c r="Q44" s="39"/>
      <c r="R44" s="39"/>
      <c r="S44" s="41">
        <f>IF(MAX(P44:R44)&lt;0,0,MAX(P44:R44))</f>
        <v>0</v>
      </c>
      <c r="T44" s="42">
        <f>SUM(O44,S44)</f>
        <v>0</v>
      </c>
      <c r="U44" s="47">
        <f t="shared" ref="U44:U46" si="24">IF(ISNUMBER(A44), (IF(175.508&lt; A44,T44, TRUNC(10^(0.75194503*((LOG((A44/175.508)/LOG(10))*(LOG((A44/175.508)/LOG(10)))))),4)*T44)), 0)</f>
        <v>0</v>
      </c>
      <c r="V44" s="74">
        <f t="shared" ref="V44:V46" si="25">IF(ISNUMBER(A44), (IF(175.508&lt; A44,T44, TRUNC(10^(0.75194503*((LOG((A44/175.508)/LOG(10))*(LOG((A44/175.508)/LOG(10)))))),4)*T44)), 0)+G44+K44</f>
        <v>0</v>
      </c>
      <c r="W44" s="321"/>
      <c r="X44" s="78"/>
      <c r="Y44" s="315"/>
    </row>
    <row r="45" spans="1:25" ht="17.399999999999999" hidden="1" customHeight="1" thickBot="1" x14ac:dyDescent="0.35">
      <c r="A45" s="67">
        <v>10</v>
      </c>
      <c r="B45" s="49"/>
      <c r="C45" s="50"/>
      <c r="D45" s="11"/>
      <c r="E45" s="11"/>
      <c r="F45" s="11"/>
      <c r="G45" s="15">
        <f>IF(MAX(D45:F45)&lt;0,0,MAX(D45:F45))/10</f>
        <v>0</v>
      </c>
      <c r="H45" s="48"/>
      <c r="I45" s="48"/>
      <c r="J45" s="48"/>
      <c r="K45" s="38">
        <f>IF(MAX(H45:J45)&lt;0,0,MAX(H45:J45))/10</f>
        <v>0</v>
      </c>
      <c r="L45" s="39"/>
      <c r="M45" s="48"/>
      <c r="N45" s="48"/>
      <c r="O45" s="40">
        <f>IF(MAX(L45:N45)&lt;0,0,MAX(L45:N45))</f>
        <v>0</v>
      </c>
      <c r="P45" s="39"/>
      <c r="Q45" s="39"/>
      <c r="R45" s="43"/>
      <c r="S45" s="41">
        <v>0</v>
      </c>
      <c r="T45" s="42">
        <f>SUM(O45,S45)</f>
        <v>0</v>
      </c>
      <c r="U45" s="47">
        <f t="shared" si="24"/>
        <v>0</v>
      </c>
      <c r="V45" s="74">
        <f t="shared" si="25"/>
        <v>0</v>
      </c>
      <c r="W45" s="321"/>
      <c r="X45" s="78"/>
      <c r="Y45" s="315"/>
    </row>
    <row r="46" spans="1:25" ht="19.2" hidden="1" customHeight="1" thickBot="1" x14ac:dyDescent="0.35">
      <c r="A46" s="68">
        <v>10</v>
      </c>
      <c r="B46" s="56"/>
      <c r="C46" s="57"/>
      <c r="D46" s="19"/>
      <c r="E46" s="19"/>
      <c r="F46" s="19"/>
      <c r="G46" s="58">
        <f>IF(MAX(D46:F46)&lt;0,0,MAX(D46:F46))/10</f>
        <v>0</v>
      </c>
      <c r="H46" s="59"/>
      <c r="I46" s="59"/>
      <c r="J46" s="59"/>
      <c r="K46" s="60">
        <f>IF(MAX(H46:J46)&lt;0,0,MAX(H46:J46))/10</f>
        <v>0</v>
      </c>
      <c r="L46" s="61"/>
      <c r="M46" s="61"/>
      <c r="N46" s="61"/>
      <c r="O46" s="62">
        <f>IF(MAX(L46:N46)&lt;0,0,MAX(L46:N46))</f>
        <v>0</v>
      </c>
      <c r="P46" s="61"/>
      <c r="Q46" s="61"/>
      <c r="R46" s="63"/>
      <c r="S46" s="64">
        <f>IF(MAX(P46:R46)&lt;0,0,MAX(P46:R46))</f>
        <v>0</v>
      </c>
      <c r="T46" s="65">
        <f>SUM(O46,S46)</f>
        <v>0</v>
      </c>
      <c r="U46" s="66">
        <f t="shared" si="24"/>
        <v>0</v>
      </c>
      <c r="V46" s="76">
        <f t="shared" si="25"/>
        <v>0</v>
      </c>
      <c r="W46" s="322"/>
      <c r="X46" s="83"/>
      <c r="Y46" s="316"/>
    </row>
    <row r="47" spans="1:25" ht="13.95" customHeight="1" thickTop="1" thickBot="1" x14ac:dyDescent="0.35">
      <c r="A47" s="84"/>
      <c r="B47" s="18"/>
      <c r="C47" s="18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8"/>
      <c r="U47" s="18"/>
      <c r="V47" s="18"/>
      <c r="W47" s="18"/>
      <c r="X47" s="18"/>
      <c r="Y47" s="86"/>
    </row>
    <row r="48" spans="1:25" hidden="1" x14ac:dyDescent="0.3">
      <c r="B48" s="175" t="s">
        <v>19</v>
      </c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"/>
      <c r="U48" s="2"/>
      <c r="V48" s="2"/>
      <c r="W48" s="2"/>
      <c r="X48" s="2"/>
    </row>
    <row r="49" spans="1:26" ht="15" hidden="1" thickBot="1" x14ac:dyDescent="0.35"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"/>
      <c r="U49" s="2"/>
      <c r="V49" s="2"/>
      <c r="W49" s="2"/>
      <c r="X49" s="2"/>
    </row>
    <row r="50" spans="1:26" x14ac:dyDescent="0.3">
      <c r="B50" s="347" t="s">
        <v>63</v>
      </c>
      <c r="C50" s="348"/>
      <c r="D50" s="348"/>
      <c r="E50" s="348"/>
      <c r="F50" s="348"/>
      <c r="G50" s="349"/>
    </row>
    <row r="51" spans="1:26" ht="15.6" x14ac:dyDescent="0.3">
      <c r="A51" s="311" t="s">
        <v>79</v>
      </c>
      <c r="B51" s="310" t="s">
        <v>64</v>
      </c>
      <c r="C51" s="352">
        <f>903.2751+W7</f>
        <v>1846.6559</v>
      </c>
      <c r="D51" s="352"/>
      <c r="E51" s="341"/>
      <c r="F51" s="342"/>
      <c r="G51" s="309">
        <v>22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7"/>
      <c r="U51" s="7"/>
      <c r="V51" s="7"/>
      <c r="W51" s="7"/>
      <c r="X51" s="7"/>
      <c r="Y51" s="7"/>
      <c r="Z51" s="7"/>
    </row>
    <row r="52" spans="1:26" x14ac:dyDescent="0.3">
      <c r="A52" s="308" t="s">
        <v>80</v>
      </c>
      <c r="B52" s="301" t="s">
        <v>65</v>
      </c>
      <c r="C52" s="340">
        <f>738.1756+W17</f>
        <v>1535.8636999999999</v>
      </c>
      <c r="D52" s="351"/>
      <c r="E52" s="343"/>
      <c r="F52" s="344"/>
      <c r="G52" s="303">
        <v>20</v>
      </c>
    </row>
    <row r="53" spans="1:26" x14ac:dyDescent="0.3">
      <c r="A53" s="308" t="s">
        <v>81</v>
      </c>
      <c r="B53" s="301" t="s">
        <v>66</v>
      </c>
      <c r="C53" s="340">
        <f>726.3344+W17</f>
        <v>1524.0225</v>
      </c>
      <c r="D53" s="351"/>
      <c r="E53" s="343"/>
      <c r="F53" s="344"/>
      <c r="G53" s="303">
        <v>18</v>
      </c>
    </row>
    <row r="54" spans="1:26" x14ac:dyDescent="0.3">
      <c r="A54" s="308" t="s">
        <v>82</v>
      </c>
      <c r="B54" s="301" t="s">
        <v>67</v>
      </c>
      <c r="C54" s="340">
        <f>557.1522+W27</f>
        <v>1133.4027000000001</v>
      </c>
      <c r="D54" s="351"/>
      <c r="E54" s="343"/>
      <c r="F54" s="344"/>
      <c r="G54" s="303">
        <v>16</v>
      </c>
    </row>
    <row r="55" spans="1:26" x14ac:dyDescent="0.3">
      <c r="A55" s="308" t="s">
        <v>83</v>
      </c>
      <c r="B55" s="301" t="s">
        <v>68</v>
      </c>
      <c r="C55" s="340">
        <f>491.1426+W32</f>
        <v>974.64800000000002</v>
      </c>
      <c r="D55" s="351"/>
      <c r="E55" s="343"/>
      <c r="F55" s="344"/>
      <c r="G55" s="303">
        <v>12</v>
      </c>
    </row>
    <row r="56" spans="1:26" x14ac:dyDescent="0.3">
      <c r="A56" s="308" t="s">
        <v>84</v>
      </c>
      <c r="B56" s="301" t="s">
        <v>69</v>
      </c>
      <c r="C56" s="340">
        <f>412.8931+W12</f>
        <v>960.40210000000002</v>
      </c>
      <c r="D56" s="351"/>
      <c r="E56" s="343"/>
      <c r="F56" s="344"/>
      <c r="G56" s="303">
        <v>12</v>
      </c>
    </row>
    <row r="57" spans="1:26" x14ac:dyDescent="0.3">
      <c r="A57" s="308" t="s">
        <v>85</v>
      </c>
      <c r="B57" s="301" t="s">
        <v>71</v>
      </c>
      <c r="C57" s="340">
        <f>W37</f>
        <v>554.88290000000006</v>
      </c>
      <c r="D57" s="340"/>
      <c r="E57" s="343"/>
      <c r="F57" s="344"/>
      <c r="G57" s="303">
        <v>7</v>
      </c>
    </row>
    <row r="58" spans="1:26" ht="15" thickBot="1" x14ac:dyDescent="0.35">
      <c r="A58" s="308" t="s">
        <v>86</v>
      </c>
      <c r="B58" s="302" t="s">
        <v>70</v>
      </c>
      <c r="C58" s="350">
        <f>212</f>
        <v>212</v>
      </c>
      <c r="D58" s="350"/>
      <c r="E58" s="345"/>
      <c r="F58" s="346"/>
      <c r="G58" s="304">
        <v>5</v>
      </c>
    </row>
  </sheetData>
  <mergeCells count="43">
    <mergeCell ref="A3:B3"/>
    <mergeCell ref="C3:R3"/>
    <mergeCell ref="C57:D57"/>
    <mergeCell ref="E51:F58"/>
    <mergeCell ref="B50:G50"/>
    <mergeCell ref="C58:D58"/>
    <mergeCell ref="C56:D56"/>
    <mergeCell ref="C55:D55"/>
    <mergeCell ref="C54:D54"/>
    <mergeCell ref="C53:D53"/>
    <mergeCell ref="C52:D52"/>
    <mergeCell ref="C51:D51"/>
    <mergeCell ref="A7:V7"/>
    <mergeCell ref="A4:Y4"/>
    <mergeCell ref="S3:Y3"/>
    <mergeCell ref="A1:Y1"/>
    <mergeCell ref="A27:V27"/>
    <mergeCell ref="W28:W31"/>
    <mergeCell ref="A32:V32"/>
    <mergeCell ref="Y5:Y6"/>
    <mergeCell ref="Y8:Y11"/>
    <mergeCell ref="Y13:Y16"/>
    <mergeCell ref="Y18:Y21"/>
    <mergeCell ref="Y23:Y26"/>
    <mergeCell ref="A12:V12"/>
    <mergeCell ref="W13:W16"/>
    <mergeCell ref="A17:V17"/>
    <mergeCell ref="A22:V22"/>
    <mergeCell ref="W23:W26"/>
    <mergeCell ref="D5:G5"/>
    <mergeCell ref="H5:K5"/>
    <mergeCell ref="W5:W6"/>
    <mergeCell ref="A37:V37"/>
    <mergeCell ref="W38:W41"/>
    <mergeCell ref="Y38:Y41"/>
    <mergeCell ref="W18:W21"/>
    <mergeCell ref="W8:W11"/>
    <mergeCell ref="Y43:Y46"/>
    <mergeCell ref="Y28:Y31"/>
    <mergeCell ref="Y33:Y36"/>
    <mergeCell ref="W33:W36"/>
    <mergeCell ref="A42:V42"/>
    <mergeCell ref="W43:W46"/>
  </mergeCells>
  <conditionalFormatting sqref="H40:H41 D40:F41 P39:R41 L39:N41 Q35:R35">
    <cfRule type="cellIs" dxfId="3" priority="33" stopIfTrue="1" operator="lessThan">
      <formula>0</formula>
    </cfRule>
    <cfRule type="cellIs" dxfId="2" priority="34" stopIfTrue="1" operator="lessThan">
      <formula>0</formula>
    </cfRule>
  </conditionalFormatting>
  <pageMargins left="0" right="0" top="0.19685039370078741" bottom="0" header="0" footer="0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selection activeCell="S13" sqref="S13"/>
    </sheetView>
  </sheetViews>
  <sheetFormatPr defaultRowHeight="14.4" x14ac:dyDescent="0.3"/>
  <cols>
    <col min="1" max="1" width="7" style="150" customWidth="1"/>
    <col min="2" max="2" width="18.109375" style="149" customWidth="1"/>
    <col min="3" max="3" width="6" style="149" customWidth="1"/>
    <col min="4" max="12" width="6.6640625" style="149" customWidth="1"/>
    <col min="13" max="13" width="9.6640625" style="149" customWidth="1"/>
    <col min="14" max="14" width="11" style="149" customWidth="1"/>
    <col min="15" max="15" width="0" style="149" hidden="1" customWidth="1"/>
    <col min="16" max="17" width="9.109375" style="149"/>
  </cols>
  <sheetData>
    <row r="1" spans="1:16" ht="25.5" customHeight="1" x14ac:dyDescent="0.3">
      <c r="A1" s="378" t="s">
        <v>32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48"/>
      <c r="P1" s="176"/>
    </row>
    <row r="2" spans="1:16" hidden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48"/>
    </row>
    <row r="3" spans="1:16" x14ac:dyDescent="0.3">
      <c r="A3" s="379" t="s">
        <v>30</v>
      </c>
      <c r="B3" s="379"/>
      <c r="C3" s="380" t="s">
        <v>0</v>
      </c>
      <c r="D3" s="380"/>
      <c r="E3" s="380"/>
      <c r="F3" s="380"/>
      <c r="G3" s="380"/>
      <c r="H3" s="380"/>
      <c r="I3" s="380"/>
      <c r="J3" s="380"/>
      <c r="K3" s="381" t="s">
        <v>31</v>
      </c>
      <c r="L3" s="381"/>
      <c r="M3" s="381"/>
      <c r="N3" s="381"/>
      <c r="O3" s="180"/>
      <c r="P3" s="181"/>
    </row>
    <row r="4" spans="1:16" ht="19.5" customHeight="1" thickBot="1" x14ac:dyDescent="0.3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8"/>
      <c r="P4" s="176"/>
    </row>
    <row r="5" spans="1:16" ht="14.4" customHeight="1" thickTop="1" thickBot="1" x14ac:dyDescent="0.35">
      <c r="A5" s="17" t="s">
        <v>1</v>
      </c>
      <c r="B5" s="4" t="s">
        <v>2</v>
      </c>
      <c r="C5" s="117" t="s">
        <v>3</v>
      </c>
      <c r="D5" s="118" t="s">
        <v>6</v>
      </c>
      <c r="E5" s="118"/>
      <c r="F5" s="118"/>
      <c r="G5" s="118"/>
      <c r="H5" s="118" t="s">
        <v>7</v>
      </c>
      <c r="I5" s="118"/>
      <c r="J5" s="118"/>
      <c r="K5" s="118"/>
      <c r="L5" s="117" t="s">
        <v>8</v>
      </c>
      <c r="M5" s="142" t="s">
        <v>9</v>
      </c>
      <c r="N5" s="382"/>
      <c r="O5" s="157"/>
      <c r="P5" s="369" t="s">
        <v>18</v>
      </c>
    </row>
    <row r="6" spans="1:16" ht="14.4" customHeight="1" thickBot="1" x14ac:dyDescent="0.35">
      <c r="A6" s="151" t="s">
        <v>11</v>
      </c>
      <c r="B6" s="119"/>
      <c r="C6" s="120" t="s">
        <v>12</v>
      </c>
      <c r="D6" s="121" t="s">
        <v>13</v>
      </c>
      <c r="E6" s="121" t="s">
        <v>14</v>
      </c>
      <c r="F6" s="121" t="s">
        <v>15</v>
      </c>
      <c r="G6" s="121" t="s">
        <v>16</v>
      </c>
      <c r="H6" s="121" t="s">
        <v>13</v>
      </c>
      <c r="I6" s="121" t="s">
        <v>14</v>
      </c>
      <c r="J6" s="121" t="s">
        <v>15</v>
      </c>
      <c r="K6" s="121" t="s">
        <v>16</v>
      </c>
      <c r="L6" s="119"/>
      <c r="M6" s="143"/>
      <c r="N6" s="383"/>
      <c r="O6" s="158"/>
      <c r="P6" s="370"/>
    </row>
    <row r="7" spans="1:16" ht="18.600000000000001" customHeight="1" thickBot="1" x14ac:dyDescent="0.35">
      <c r="A7" s="371" t="s">
        <v>24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3"/>
      <c r="N7" s="167">
        <f>SUM(M8:M11)-MIN(M8:M11)</f>
        <v>491.66100000000006</v>
      </c>
      <c r="O7" s="168">
        <f>RANK(N7,N7:N27,0)</f>
        <v>1</v>
      </c>
      <c r="P7" s="169" t="s">
        <v>79</v>
      </c>
    </row>
    <row r="8" spans="1:16" ht="20.399999999999999" customHeight="1" x14ac:dyDescent="0.3">
      <c r="A8" s="30">
        <v>69</v>
      </c>
      <c r="B8" s="31" t="s">
        <v>50</v>
      </c>
      <c r="C8" s="32">
        <v>2005</v>
      </c>
      <c r="D8" s="291">
        <v>28</v>
      </c>
      <c r="E8" s="292">
        <v>30</v>
      </c>
      <c r="F8" s="292">
        <v>33</v>
      </c>
      <c r="G8" s="126">
        <f t="shared" ref="G8:G11" si="0">IF(MAX(D8:F8)&lt;0,0,MAX(D8:F8))</f>
        <v>33</v>
      </c>
      <c r="H8" s="291">
        <v>38</v>
      </c>
      <c r="I8" s="292">
        <v>40</v>
      </c>
      <c r="J8" s="292">
        <v>43</v>
      </c>
      <c r="K8" s="129">
        <f t="shared" ref="K8:K15" si="1">IF(MAX(H8:J8)&lt;0,0,MAX(H8:J8))</f>
        <v>43</v>
      </c>
      <c r="L8" s="129">
        <f t="shared" ref="L8:L15" si="2">SUM(G8,K8)</f>
        <v>76</v>
      </c>
      <c r="M8" s="146">
        <f t="shared" ref="M8:M15" si="3">IF(ISNUMBER(A8), (IF(175.508&lt; A8,L8, TRUNC(10^(0.75194503*((LOG((A8/175.508)/LOG(10))*(LOG((A8/175.508)/LOG(10)))))),4)*L8)), 0)</f>
        <v>101.0192</v>
      </c>
      <c r="N8" s="374"/>
      <c r="O8" s="162"/>
      <c r="P8" s="360"/>
    </row>
    <row r="9" spans="1:16" ht="19.2" customHeight="1" x14ac:dyDescent="0.3">
      <c r="A9" s="34">
        <v>70.5</v>
      </c>
      <c r="B9" s="35" t="s">
        <v>51</v>
      </c>
      <c r="C9" s="36">
        <v>2004</v>
      </c>
      <c r="D9" s="296">
        <v>63</v>
      </c>
      <c r="E9" s="294">
        <v>67</v>
      </c>
      <c r="F9" s="91">
        <v>-70</v>
      </c>
      <c r="G9" s="126">
        <f t="shared" si="0"/>
        <v>67</v>
      </c>
      <c r="H9" s="296">
        <v>83</v>
      </c>
      <c r="I9" s="294">
        <v>91</v>
      </c>
      <c r="J9" s="91">
        <v>-95</v>
      </c>
      <c r="K9" s="129">
        <f t="shared" si="1"/>
        <v>91</v>
      </c>
      <c r="L9" s="129">
        <f t="shared" si="2"/>
        <v>158</v>
      </c>
      <c r="M9" s="146">
        <f t="shared" si="3"/>
        <v>207.31180000000001</v>
      </c>
      <c r="N9" s="367"/>
      <c r="O9" s="87"/>
      <c r="P9" s="361"/>
    </row>
    <row r="10" spans="1:16" ht="18" customHeight="1" thickBot="1" x14ac:dyDescent="0.35">
      <c r="A10" s="34">
        <v>60.1</v>
      </c>
      <c r="B10" s="35" t="s">
        <v>52</v>
      </c>
      <c r="C10" s="36">
        <v>2005</v>
      </c>
      <c r="D10" s="296">
        <v>50</v>
      </c>
      <c r="E10" s="294">
        <v>54</v>
      </c>
      <c r="F10" s="294">
        <v>56</v>
      </c>
      <c r="G10" s="126">
        <f t="shared" si="0"/>
        <v>56</v>
      </c>
      <c r="H10" s="296">
        <v>65</v>
      </c>
      <c r="I10" s="294">
        <v>70</v>
      </c>
      <c r="J10" s="95">
        <v>-73</v>
      </c>
      <c r="K10" s="129">
        <f t="shared" si="1"/>
        <v>70</v>
      </c>
      <c r="L10" s="129">
        <f t="shared" si="2"/>
        <v>126</v>
      </c>
      <c r="M10" s="146">
        <f t="shared" si="3"/>
        <v>183.33</v>
      </c>
      <c r="N10" s="367"/>
      <c r="O10" s="87"/>
      <c r="P10" s="361"/>
    </row>
    <row r="11" spans="1:16" ht="18" hidden="1" customHeight="1" thickBot="1" x14ac:dyDescent="0.35">
      <c r="A11" s="122"/>
      <c r="B11" s="123"/>
      <c r="C11" s="124"/>
      <c r="D11" s="125"/>
      <c r="E11" s="125"/>
      <c r="F11" s="125"/>
      <c r="G11" s="126">
        <f t="shared" si="0"/>
        <v>0</v>
      </c>
      <c r="H11" s="127"/>
      <c r="I11" s="125"/>
      <c r="J11" s="128"/>
      <c r="K11" s="129">
        <f t="shared" si="1"/>
        <v>0</v>
      </c>
      <c r="L11" s="129">
        <f t="shared" si="2"/>
        <v>0</v>
      </c>
      <c r="M11" s="146">
        <f t="shared" si="3"/>
        <v>0</v>
      </c>
      <c r="N11" s="368"/>
      <c r="O11" s="163"/>
      <c r="P11" s="362"/>
    </row>
    <row r="12" spans="1:16" ht="18.600000000000001" customHeight="1" thickBot="1" x14ac:dyDescent="0.35">
      <c r="A12" s="375" t="s">
        <v>77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7"/>
      <c r="N12" s="167">
        <f>SUM(M13:M16)-MIN(M13:M16)</f>
        <v>461.5317</v>
      </c>
      <c r="O12" s="168">
        <f>RANK(N12,N7:N27,0)</f>
        <v>2</v>
      </c>
      <c r="P12" s="169" t="s">
        <v>80</v>
      </c>
    </row>
    <row r="13" spans="1:16" ht="18.600000000000001" customHeight="1" x14ac:dyDescent="0.3">
      <c r="A13" s="187">
        <v>52.8</v>
      </c>
      <c r="B13" s="188" t="s">
        <v>47</v>
      </c>
      <c r="C13" s="189">
        <v>2005</v>
      </c>
      <c r="D13" s="291">
        <v>41</v>
      </c>
      <c r="E13" s="292">
        <v>43</v>
      </c>
      <c r="F13" s="292">
        <v>45</v>
      </c>
      <c r="G13" s="126">
        <f t="shared" ref="G13:G15" si="4">IF(MAX(D13:F13)&lt;0,0,MAX(D13:F13))</f>
        <v>45</v>
      </c>
      <c r="H13" s="291">
        <v>51</v>
      </c>
      <c r="I13" s="292">
        <v>53</v>
      </c>
      <c r="J13" s="297">
        <v>55</v>
      </c>
      <c r="K13" s="129">
        <f t="shared" si="1"/>
        <v>55</v>
      </c>
      <c r="L13" s="129">
        <f t="shared" si="2"/>
        <v>100</v>
      </c>
      <c r="M13" s="146">
        <f t="shared" si="3"/>
        <v>160.17999999999998</v>
      </c>
      <c r="N13" s="366"/>
      <c r="O13" s="164"/>
      <c r="P13" s="360"/>
    </row>
    <row r="14" spans="1:16" ht="17.399999999999999" customHeight="1" x14ac:dyDescent="0.3">
      <c r="A14" s="190">
        <v>58.5</v>
      </c>
      <c r="B14" s="191" t="s">
        <v>48</v>
      </c>
      <c r="C14" s="192">
        <v>2005</v>
      </c>
      <c r="D14" s="69">
        <v>-47</v>
      </c>
      <c r="E14" s="91">
        <v>-47</v>
      </c>
      <c r="F14" s="294">
        <v>47</v>
      </c>
      <c r="G14" s="126">
        <f t="shared" si="4"/>
        <v>47</v>
      </c>
      <c r="H14" s="293">
        <v>54</v>
      </c>
      <c r="I14" s="294">
        <v>56</v>
      </c>
      <c r="J14" s="91">
        <v>-58</v>
      </c>
      <c r="K14" s="129">
        <f t="shared" si="1"/>
        <v>56</v>
      </c>
      <c r="L14" s="129">
        <f t="shared" si="2"/>
        <v>103</v>
      </c>
      <c r="M14" s="146">
        <f t="shared" si="3"/>
        <v>152.7593</v>
      </c>
      <c r="N14" s="367"/>
      <c r="O14" s="165"/>
      <c r="P14" s="361"/>
    </row>
    <row r="15" spans="1:16" ht="17.399999999999999" customHeight="1" x14ac:dyDescent="0.3">
      <c r="A15" s="190">
        <v>63.7</v>
      </c>
      <c r="B15" s="193" t="s">
        <v>49</v>
      </c>
      <c r="C15" s="194">
        <v>2005</v>
      </c>
      <c r="D15" s="293">
        <v>46</v>
      </c>
      <c r="E15" s="293">
        <v>49</v>
      </c>
      <c r="F15" s="294">
        <v>0</v>
      </c>
      <c r="G15" s="126">
        <f t="shared" si="4"/>
        <v>49</v>
      </c>
      <c r="H15" s="69">
        <v>-57</v>
      </c>
      <c r="I15" s="298">
        <v>57</v>
      </c>
      <c r="J15" s="96">
        <v>-60</v>
      </c>
      <c r="K15" s="129">
        <f t="shared" si="1"/>
        <v>57</v>
      </c>
      <c r="L15" s="129">
        <f t="shared" si="2"/>
        <v>106</v>
      </c>
      <c r="M15" s="146">
        <f t="shared" si="3"/>
        <v>148.24100000000001</v>
      </c>
      <c r="N15" s="367"/>
      <c r="O15" s="165"/>
      <c r="P15" s="361"/>
    </row>
    <row r="16" spans="1:16" ht="18" customHeight="1" thickBot="1" x14ac:dyDescent="0.35">
      <c r="A16" s="122">
        <v>96.1</v>
      </c>
      <c r="B16" s="123" t="s">
        <v>56</v>
      </c>
      <c r="C16" s="124">
        <v>2004</v>
      </c>
      <c r="D16" s="295">
        <v>50</v>
      </c>
      <c r="E16" s="295">
        <v>53</v>
      </c>
      <c r="F16" s="295">
        <v>55</v>
      </c>
      <c r="G16" s="126">
        <f>IF(MAX(D16:F16)&lt;0,0,MAX(D16:F16))</f>
        <v>55</v>
      </c>
      <c r="H16" s="295">
        <v>72</v>
      </c>
      <c r="I16" s="295">
        <v>75</v>
      </c>
      <c r="J16" s="295">
        <v>77</v>
      </c>
      <c r="K16" s="129">
        <f>IF(MAX(H16:J16)&lt;0,0,MAX(H16:J16))</f>
        <v>77</v>
      </c>
      <c r="L16" s="129">
        <f>SUM(G16,K16)</f>
        <v>132</v>
      </c>
      <c r="M16" s="146">
        <f>IF(ISNUMBER(A16), (IF(175.508&lt; A16,L16, TRUNC(10^(0.75194503*((LOG((A16/175.508)/LOG(10))*(LOG((A16/175.508)/LOG(10)))))),4)*L16)), 0)</f>
        <v>148.5924</v>
      </c>
      <c r="N16" s="368"/>
      <c r="O16" s="163"/>
      <c r="P16" s="362"/>
    </row>
    <row r="17" spans="1:19" ht="18.600000000000001" hidden="1" customHeight="1" thickBot="1" x14ac:dyDescent="0.35">
      <c r="A17" s="396" t="s">
        <v>23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167">
        <f>SUM(M18:M21)-MIN(M18:M21)</f>
        <v>0</v>
      </c>
      <c r="O17" s="168">
        <f>RANK(N17,N7:N27,0)</f>
        <v>3</v>
      </c>
      <c r="P17" s="169"/>
      <c r="S17" s="6"/>
    </row>
    <row r="18" spans="1:19" ht="19.95" hidden="1" customHeight="1" x14ac:dyDescent="0.3">
      <c r="A18" s="88"/>
      <c r="B18" s="103"/>
      <c r="C18" s="104"/>
      <c r="D18" s="101"/>
      <c r="E18" s="101"/>
      <c r="F18" s="101"/>
      <c r="G18" s="92"/>
      <c r="H18" s="101"/>
      <c r="I18" s="101"/>
      <c r="J18" s="156"/>
      <c r="K18" s="94"/>
      <c r="L18" s="94"/>
      <c r="M18" s="145"/>
      <c r="N18" s="366"/>
      <c r="O18" s="165"/>
      <c r="P18" s="360"/>
    </row>
    <row r="19" spans="1:19" ht="20.399999999999999" hidden="1" customHeight="1" thickBot="1" x14ac:dyDescent="0.35">
      <c r="A19" s="88"/>
      <c r="B19" s="99"/>
      <c r="C19" s="100"/>
      <c r="D19" s="101"/>
      <c r="E19" s="101"/>
      <c r="F19" s="186"/>
      <c r="G19" s="92"/>
      <c r="H19" s="101"/>
      <c r="I19" s="101"/>
      <c r="J19" s="101"/>
      <c r="K19" s="94"/>
      <c r="L19" s="94"/>
      <c r="M19" s="145"/>
      <c r="N19" s="367"/>
      <c r="O19" s="165"/>
      <c r="P19" s="361"/>
    </row>
    <row r="20" spans="1:19" ht="14.4" hidden="1" customHeight="1" x14ac:dyDescent="0.3">
      <c r="A20" s="88">
        <v>10</v>
      </c>
      <c r="B20" s="89"/>
      <c r="C20" s="90"/>
      <c r="D20" s="91"/>
      <c r="E20" s="91"/>
      <c r="F20" s="91"/>
      <c r="G20" s="92">
        <f>IF(MAX(D20:F20)&lt;0,0,MAX(D20:F20))</f>
        <v>0</v>
      </c>
      <c r="H20" s="97"/>
      <c r="I20" s="96"/>
      <c r="J20" s="96"/>
      <c r="K20" s="94">
        <f>IF(MAX(H20:J20)&lt;0,0,MAX(H20:J20))</f>
        <v>0</v>
      </c>
      <c r="L20" s="94">
        <f>SUM(G20,K20)</f>
        <v>0</v>
      </c>
      <c r="M20" s="145">
        <f>IF(ISNUMBER(A20), (IF(175.508&lt; A20,L20, TRUNC(10^(0.75194503*((LOG((A20/175.508)/LOG(10))*(LOG((A20/175.508)/LOG(10)))))),4)*L20)), 0)</f>
        <v>0</v>
      </c>
      <c r="N20" s="367"/>
      <c r="O20" s="165"/>
      <c r="P20" s="361"/>
    </row>
    <row r="21" spans="1:19" ht="14.4" hidden="1" customHeight="1" thickBot="1" x14ac:dyDescent="0.35">
      <c r="A21" s="122">
        <v>10</v>
      </c>
      <c r="B21" s="123"/>
      <c r="C21" s="124"/>
      <c r="D21" s="130"/>
      <c r="E21" s="130"/>
      <c r="F21" s="130"/>
      <c r="G21" s="126">
        <f>IF(MAX(D21:F21)&lt;0,0,MAX(D21:F21))</f>
        <v>0</v>
      </c>
      <c r="H21" s="127"/>
      <c r="I21" s="130"/>
      <c r="J21" s="125"/>
      <c r="K21" s="129">
        <v>0</v>
      </c>
      <c r="L21" s="129">
        <f>SUM(G21,K21)</f>
        <v>0</v>
      </c>
      <c r="M21" s="146">
        <f>IF(ISNUMBER(A21), (IF(175.508&lt; A21,L21, TRUNC(10^(0.75194503*((LOG((A21/175.508)/LOG(10))*(LOG((A21/175.508)/LOG(10)))))),4)*L21)), 0)</f>
        <v>0</v>
      </c>
      <c r="N21" s="368"/>
      <c r="O21" s="163"/>
      <c r="P21" s="362"/>
    </row>
    <row r="22" spans="1:19" ht="14.4" hidden="1" customHeight="1" thickBot="1" x14ac:dyDescent="0.35">
      <c r="A22" s="399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1"/>
      <c r="N22" s="159">
        <f>SUM(M23:M26)-MIN(M23:M26)</f>
        <v>0</v>
      </c>
      <c r="O22" s="160">
        <f>RANK(N22,N7:N27,0)</f>
        <v>3</v>
      </c>
      <c r="P22" s="161"/>
    </row>
    <row r="23" spans="1:19" ht="14.4" hidden="1" customHeight="1" x14ac:dyDescent="0.3">
      <c r="A23" s="113">
        <v>10</v>
      </c>
      <c r="B23" s="8"/>
      <c r="C23" s="114"/>
      <c r="D23" s="1"/>
      <c r="E23" s="1"/>
      <c r="F23" s="1"/>
      <c r="G23" s="115">
        <f>IF(MAX(D23:F23)&lt;0,0,MAX(D23:F23))</f>
        <v>0</v>
      </c>
      <c r="H23" s="10"/>
      <c r="I23" s="1"/>
      <c r="J23" s="9"/>
      <c r="K23" s="116">
        <f>IF(MAX(H23:J23)&lt;0,0,MAX(H23:J23))</f>
        <v>0</v>
      </c>
      <c r="L23" s="116">
        <f>SUM(G23,K23)</f>
        <v>0</v>
      </c>
      <c r="M23" s="144">
        <f>IF(ISNUMBER(A23), (IF(175.508&lt; A23,L23, TRUNC(10^(0.75194503*((LOG((A23/175.508)/LOG(10))*(LOG((A23/175.508)/LOG(10)))))),4)*L23)), 0)</f>
        <v>0</v>
      </c>
      <c r="N23" s="366"/>
      <c r="O23" s="162"/>
      <c r="P23" s="360"/>
    </row>
    <row r="24" spans="1:19" ht="14.4" hidden="1" customHeight="1" x14ac:dyDescent="0.3">
      <c r="A24" s="88">
        <v>10</v>
      </c>
      <c r="B24" s="89"/>
      <c r="C24" s="90"/>
      <c r="D24" s="91"/>
      <c r="E24" s="91"/>
      <c r="F24" s="91"/>
      <c r="G24" s="92">
        <f>IF(MAX(D24:F24)&lt;0,0,MAX(D24:F24))</f>
        <v>0</v>
      </c>
      <c r="H24" s="93"/>
      <c r="I24" s="91"/>
      <c r="J24" s="91"/>
      <c r="K24" s="94">
        <f>IF(MAX(H24:J24)&lt;0,0,MAX(H24:J24))</f>
        <v>0</v>
      </c>
      <c r="L24" s="94">
        <f>SUM(G24,K24)</f>
        <v>0</v>
      </c>
      <c r="M24" s="145">
        <f>IF(ISNUMBER(A24), (IF(175.508&lt; A24,L24, TRUNC(10^(0.75194503*((LOG((A24/175.508)/LOG(10))*(LOG((A24/175.508)/LOG(10)))))),4)*L24)), 0)</f>
        <v>0</v>
      </c>
      <c r="N24" s="367"/>
      <c r="O24" s="87"/>
      <c r="P24" s="361"/>
    </row>
    <row r="25" spans="1:19" ht="14.4" hidden="1" customHeight="1" x14ac:dyDescent="0.3">
      <c r="A25" s="88">
        <v>10</v>
      </c>
      <c r="B25" s="89"/>
      <c r="C25" s="90"/>
      <c r="D25" s="91"/>
      <c r="E25" s="91"/>
      <c r="F25" s="91"/>
      <c r="G25" s="92">
        <f>IF(MAX(D25:F25)&lt;0,0,MAX(D25:F25))</f>
        <v>0</v>
      </c>
      <c r="H25" s="97"/>
      <c r="I25" s="96"/>
      <c r="J25" s="102"/>
      <c r="K25" s="94">
        <f>IF(MAX(H25:J25)&lt;0,0,MAX(H25:J25))</f>
        <v>0</v>
      </c>
      <c r="L25" s="94">
        <f>SUM(G25,K25)</f>
        <v>0</v>
      </c>
      <c r="M25" s="145">
        <f>IF(ISNUMBER(A25), (IF(175.508&lt; A25,L25, TRUNC(10^(0.75194503*((LOG((A25/175.508)/LOG(10))*(LOG((A25/175.508)/LOG(10)))))),4)*L25)), 0)</f>
        <v>0</v>
      </c>
      <c r="N25" s="367"/>
      <c r="O25" s="87"/>
      <c r="P25" s="361"/>
    </row>
    <row r="26" spans="1:19" ht="14.4" hidden="1" customHeight="1" thickBot="1" x14ac:dyDescent="0.35">
      <c r="A26" s="122">
        <v>10</v>
      </c>
      <c r="B26" s="123"/>
      <c r="C26" s="124"/>
      <c r="D26" s="130"/>
      <c r="E26" s="125"/>
      <c r="F26" s="130"/>
      <c r="G26" s="126">
        <v>0</v>
      </c>
      <c r="H26" s="127"/>
      <c r="I26" s="130"/>
      <c r="J26" s="133"/>
      <c r="K26" s="129">
        <f>IF(MAX(H26:J26)&lt;0,0,MAX(H26:J26))</f>
        <v>0</v>
      </c>
      <c r="L26" s="129">
        <f>SUM(G26,K26)</f>
        <v>0</v>
      </c>
      <c r="M26" s="146">
        <f>IF(ISNUMBER(A26), (IF(175.508&lt; A26,L26, TRUNC(10^(0.75194503*((LOG((A26/175.508)/LOG(10))*(LOG((A26/175.508)/LOG(10)))))),4)*L26)), 0)</f>
        <v>0</v>
      </c>
      <c r="N26" s="368"/>
      <c r="O26" s="163"/>
      <c r="P26" s="362"/>
    </row>
    <row r="27" spans="1:19" ht="14.4" hidden="1" customHeight="1" thickBot="1" x14ac:dyDescent="0.35">
      <c r="A27" s="363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5"/>
      <c r="N27" s="159">
        <f>SUM(M28:M31)-MIN(M28:M31)</f>
        <v>0</v>
      </c>
      <c r="O27" s="160">
        <f>RANK(N27,N7:N27,0)</f>
        <v>3</v>
      </c>
      <c r="P27" s="161"/>
    </row>
    <row r="28" spans="1:19" ht="14.4" hidden="1" customHeight="1" x14ac:dyDescent="0.3">
      <c r="A28" s="152">
        <v>10</v>
      </c>
      <c r="B28" s="131"/>
      <c r="C28" s="132"/>
      <c r="D28" s="5"/>
      <c r="E28" s="5"/>
      <c r="F28" s="5"/>
      <c r="G28" s="115">
        <f>IF(MAX(D28:F28)&lt;0,0,MAX(D28:F28))</f>
        <v>0</v>
      </c>
      <c r="H28" s="10"/>
      <c r="I28" s="5"/>
      <c r="J28" s="5"/>
      <c r="K28" s="116">
        <f>IF(MAX(H28:J28)&lt;0,0,MAX(H28:J28))</f>
        <v>0</v>
      </c>
      <c r="L28" s="116">
        <f>SUM(G28,K28)</f>
        <v>0</v>
      </c>
      <c r="M28" s="144">
        <f>IF(ISNUMBER(A28), (IF(175.508&lt; A28,L28, TRUNC(10^(0.75194503*((LOG((A28/175.508)/LOG(10))*(LOG((A28/175.508)/LOG(10)))))),4)*L28)), 0)</f>
        <v>0</v>
      </c>
      <c r="N28" s="366"/>
      <c r="O28" s="164"/>
      <c r="P28" s="360"/>
    </row>
    <row r="29" spans="1:19" ht="14.4" hidden="1" customHeight="1" x14ac:dyDescent="0.3">
      <c r="A29" s="153">
        <v>10</v>
      </c>
      <c r="B29" s="99"/>
      <c r="C29" s="100"/>
      <c r="D29" s="98"/>
      <c r="E29" s="98"/>
      <c r="F29" s="98"/>
      <c r="G29" s="92">
        <f>IF(MAX(D29:F29)&lt;0,0,MAX(D29:F29))</f>
        <v>0</v>
      </c>
      <c r="H29" s="93"/>
      <c r="I29" s="98"/>
      <c r="J29" s="98"/>
      <c r="K29" s="94">
        <f>IF(MAX(H29:J29)&lt;0,0,MAX(H29:J29))</f>
        <v>0</v>
      </c>
      <c r="L29" s="94">
        <f>SUM(G29,K29)</f>
        <v>0</v>
      </c>
      <c r="M29" s="145">
        <f>IF(ISNUMBER(A29), (IF(175.508&lt; A29,L29, TRUNC(10^(0.75194503*((LOG((A29/175.508)/LOG(10))*(LOG((A29/175.508)/LOG(10)))))),4)*L29)), 0)</f>
        <v>0</v>
      </c>
      <c r="N29" s="367"/>
      <c r="O29" s="165"/>
      <c r="P29" s="361"/>
    </row>
    <row r="30" spans="1:19" ht="14.4" hidden="1" customHeight="1" x14ac:dyDescent="0.3">
      <c r="A30" s="153">
        <v>10</v>
      </c>
      <c r="B30" s="99"/>
      <c r="C30" s="100"/>
      <c r="D30" s="98"/>
      <c r="E30" s="98"/>
      <c r="F30" s="98"/>
      <c r="G30" s="92">
        <f>IF(MAX(D30:F30)&lt;0,0,MAX(D30:F30))</f>
        <v>0</v>
      </c>
      <c r="H30" s="93"/>
      <c r="I30" s="98"/>
      <c r="J30" s="98"/>
      <c r="K30" s="94">
        <f>IF(MAX(H30:J30)&lt;0,0,MAX(H30:J30))</f>
        <v>0</v>
      </c>
      <c r="L30" s="94">
        <f>SUM(G30,K30)</f>
        <v>0</v>
      </c>
      <c r="M30" s="145">
        <f>IF(ISNUMBER(A30), (IF(175.508&lt; A30,L30, TRUNC(10^(0.75194503*((LOG((A30/175.508)/LOG(10))*(LOG((A30/175.508)/LOG(10)))))),4)*L30)), 0)</f>
        <v>0</v>
      </c>
      <c r="N30" s="367"/>
      <c r="O30" s="165"/>
      <c r="P30" s="361"/>
    </row>
    <row r="31" spans="1:19" ht="14.4" hidden="1" customHeight="1" thickBot="1" x14ac:dyDescent="0.35">
      <c r="A31" s="154">
        <v>10</v>
      </c>
      <c r="B31" s="134"/>
      <c r="C31" s="135"/>
      <c r="D31" s="130"/>
      <c r="E31" s="130"/>
      <c r="F31" s="130"/>
      <c r="G31" s="126">
        <f>IF(MAX(D31:F31)&lt;0,0,MAX(D31:F31))</f>
        <v>0</v>
      </c>
      <c r="H31" s="127"/>
      <c r="I31" s="130"/>
      <c r="J31" s="130"/>
      <c r="K31" s="129">
        <f>IF(MAX(H31:J31)&lt;0,0,MAX(H31:J31))</f>
        <v>0</v>
      </c>
      <c r="L31" s="129">
        <f>SUM(G31,K31)</f>
        <v>0</v>
      </c>
      <c r="M31" s="146">
        <f>IF(ISNUMBER(A31), (IF(174.393&lt; A31,L31, TRUNC(10^(0.794358141*((LOG((A31/174.393)/LOG(10))*(LOG((A31/174.393)/LOG(10)))))),4)*L31)), 0)</f>
        <v>0</v>
      </c>
      <c r="N31" s="368"/>
      <c r="O31" s="163"/>
      <c r="P31" s="362"/>
    </row>
    <row r="32" spans="1:19" ht="14.4" hidden="1" customHeight="1" thickBot="1" x14ac:dyDescent="0.35">
      <c r="A32" s="363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5"/>
      <c r="N32" s="159">
        <f>SUM(M33:M35)-MIN(M33:M35)</f>
        <v>0</v>
      </c>
      <c r="O32" s="160">
        <f>RANK(N32,N12:N32,0)</f>
        <v>2</v>
      </c>
      <c r="P32" s="161"/>
    </row>
    <row r="33" spans="1:23" ht="14.4" hidden="1" customHeight="1" x14ac:dyDescent="0.3">
      <c r="A33" s="113">
        <v>10</v>
      </c>
      <c r="B33" s="131"/>
      <c r="C33" s="132"/>
      <c r="D33" s="1"/>
      <c r="E33" s="1"/>
      <c r="F33" s="1"/>
      <c r="G33" s="115">
        <f>IF(MAX(D33:F33)&lt;0,0,MAX(D33:F33))</f>
        <v>0</v>
      </c>
      <c r="H33" s="1"/>
      <c r="I33" s="1"/>
      <c r="J33" s="9"/>
      <c r="K33" s="116">
        <f>IF(MAX(H33:J33)&lt;0,0,MAX(H33:J33))</f>
        <v>0</v>
      </c>
      <c r="L33" s="116">
        <f>SUM(G33,K33)</f>
        <v>0</v>
      </c>
      <c r="M33" s="144">
        <f>IF(ISNUMBER(A33), (IF(175.508&lt; A33,L33, TRUNC(10^(0.75194503*((LOG((A33/175.508)/LOG(10))*(LOG((A33/175.508)/LOG(10)))))),4)*L33)), 0)</f>
        <v>0</v>
      </c>
      <c r="N33" s="366"/>
      <c r="O33" s="164"/>
      <c r="P33" s="360"/>
    </row>
    <row r="34" spans="1:23" ht="14.4" hidden="1" customHeight="1" x14ac:dyDescent="0.3">
      <c r="A34" s="88">
        <v>10</v>
      </c>
      <c r="B34" s="99"/>
      <c r="C34" s="100"/>
      <c r="D34" s="101"/>
      <c r="E34" s="101"/>
      <c r="F34" s="101"/>
      <c r="G34" s="92">
        <f>IF(MAX(D34:F34)&lt;0,0,MAX(D34:F34))</f>
        <v>0</v>
      </c>
      <c r="H34" s="101"/>
      <c r="I34" s="101"/>
      <c r="J34" s="101"/>
      <c r="K34" s="94">
        <f>IF(MAX(H34:J34)&lt;0,0,MAX(H34:J34))</f>
        <v>0</v>
      </c>
      <c r="L34" s="94">
        <f>SUM(G34,K34)</f>
        <v>0</v>
      </c>
      <c r="M34" s="145">
        <f>IF(ISNUMBER(A34), (IF(175.508&lt; A34,L34, TRUNC(10^(0.75194503*((LOG((A34/175.508)/LOG(10))*(LOG((A34/175.508)/LOG(10)))))),4)*L34)), 0)</f>
        <v>0</v>
      </c>
      <c r="N34" s="367"/>
      <c r="O34" s="165"/>
      <c r="P34" s="361"/>
    </row>
    <row r="35" spans="1:23" ht="19.2" hidden="1" customHeight="1" thickBot="1" x14ac:dyDescent="0.35">
      <c r="A35" s="122">
        <v>10</v>
      </c>
      <c r="B35" s="136"/>
      <c r="C35" s="137"/>
      <c r="D35" s="138"/>
      <c r="E35" s="139"/>
      <c r="F35" s="140"/>
      <c r="G35" s="126">
        <f>IF(MAX(D35:F35)&lt;0,0,MAX(D35:F35))</f>
        <v>0</v>
      </c>
      <c r="H35" s="138"/>
      <c r="I35" s="138"/>
      <c r="J35" s="141"/>
      <c r="K35" s="129">
        <f>IF(MAX(H35:J35)&lt;0,0,MAX(H35:J35))</f>
        <v>0</v>
      </c>
      <c r="L35" s="129">
        <f>SUM(G35,K35)</f>
        <v>0</v>
      </c>
      <c r="M35" s="146">
        <f>IF(ISNUMBER(A35), (IF(175.508&lt; A35,L35, TRUNC(10^(0.75194503*((LOG((A35/175.508)/LOG(10))*(LOG((A35/175.508)/LOG(10)))))),4)*L35)), 0)</f>
        <v>0</v>
      </c>
      <c r="N35" s="368"/>
      <c r="O35" s="163"/>
      <c r="P35" s="362"/>
    </row>
    <row r="36" spans="1:23" ht="20.399999999999999" hidden="1" customHeight="1" thickBot="1" x14ac:dyDescent="0.35">
      <c r="A36" s="391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3"/>
      <c r="N36" s="167" t="e">
        <f>SUM(M37:M40)-MIN(M37:M40)</f>
        <v>#NUM!</v>
      </c>
      <c r="O36" s="120"/>
      <c r="P36" s="174"/>
    </row>
    <row r="37" spans="1:23" ht="21" hidden="1" customHeight="1" x14ac:dyDescent="0.3">
      <c r="A37" s="113">
        <v>0</v>
      </c>
      <c r="B37" s="131"/>
      <c r="C37" s="132"/>
      <c r="D37" s="1"/>
      <c r="E37" s="1"/>
      <c r="F37" s="1"/>
      <c r="G37" s="115">
        <f>IF(MAX(D37:F37)&lt;0,0,MAX(D37:F37))</f>
        <v>0</v>
      </c>
      <c r="H37" s="1"/>
      <c r="I37" s="1"/>
      <c r="J37" s="9"/>
      <c r="K37" s="116">
        <f>IF(MAX(H37:J37)&lt;0,0,MAX(H37:J37))</f>
        <v>0</v>
      </c>
      <c r="L37" s="116">
        <f>SUM(G37,K37)</f>
        <v>0</v>
      </c>
      <c r="M37" s="144" t="e">
        <f>IF(ISNUMBER(A37), (IF(175.508&lt; A37,L37, TRUNC(10^(0.75194503*((LOG((A37/175.508)/LOG(10))*(LOG((A37/175.508)/LOG(10)))))),4)*L37)), 0)</f>
        <v>#NUM!</v>
      </c>
      <c r="N37" s="366"/>
      <c r="O37" s="164"/>
      <c r="P37" s="360"/>
    </row>
    <row r="38" spans="1:23" ht="18" hidden="1" customHeight="1" x14ac:dyDescent="0.3">
      <c r="A38" s="88">
        <v>0</v>
      </c>
      <c r="B38" s="99"/>
      <c r="C38" s="100"/>
      <c r="D38" s="101"/>
      <c r="E38" s="101"/>
      <c r="F38" s="101"/>
      <c r="G38" s="92">
        <f>IF(MAX(D38:F38)&lt;0,0,MAX(D38:F38))</f>
        <v>0</v>
      </c>
      <c r="H38" s="101"/>
      <c r="I38" s="101"/>
      <c r="J38" s="101"/>
      <c r="K38" s="94">
        <f>IF(MAX(H38:J38)&lt;0,0,MAX(H38:J38))</f>
        <v>0</v>
      </c>
      <c r="L38" s="94">
        <f>SUM(G38,K38)</f>
        <v>0</v>
      </c>
      <c r="M38" s="145" t="e">
        <f>IF(ISNUMBER(A38), (IF(175.508&lt; A38,L38, TRUNC(10^(0.75194503*((LOG((A38/175.508)/LOG(10))*(LOG((A38/175.508)/LOG(10)))))),4)*L38)), 0)</f>
        <v>#NUM!</v>
      </c>
      <c r="N38" s="367"/>
      <c r="O38" s="165"/>
      <c r="P38" s="361"/>
    </row>
    <row r="39" spans="1:23" ht="18" hidden="1" customHeight="1" x14ac:dyDescent="0.3">
      <c r="A39" s="153">
        <v>0</v>
      </c>
      <c r="B39" s="103"/>
      <c r="C39" s="104"/>
      <c r="D39" s="101"/>
      <c r="E39" s="101"/>
      <c r="F39" s="101"/>
      <c r="G39" s="92">
        <f>IF(MAX(D39:F39)&lt;0,0,MAX(D39:F39))</f>
        <v>0</v>
      </c>
      <c r="H39" s="101"/>
      <c r="I39" s="101"/>
      <c r="J39" s="156"/>
      <c r="K39" s="94">
        <f>IF(MAX(H39:J39)&lt;0,0,MAX(H39:J39))</f>
        <v>0</v>
      </c>
      <c r="L39" s="94">
        <f>SUM(G39,K39)</f>
        <v>0</v>
      </c>
      <c r="M39" s="145" t="e">
        <f>IF(ISNUMBER(A39), (IF(175.508&lt; A39,L39, TRUNC(10^(0.75194503*((LOG((A39/175.508)/LOG(10))*(LOG((A39/175.508)/LOG(10)))))),4)*L39)), 0)</f>
        <v>#NUM!</v>
      </c>
      <c r="N39" s="367"/>
      <c r="O39" s="165"/>
      <c r="P39" s="361"/>
    </row>
    <row r="40" spans="1:23" ht="18" hidden="1" customHeight="1" thickBot="1" x14ac:dyDescent="0.35">
      <c r="A40" s="155">
        <v>10</v>
      </c>
      <c r="B40" s="105"/>
      <c r="C40" s="106"/>
      <c r="D40" s="107"/>
      <c r="E40" s="108"/>
      <c r="F40" s="109"/>
      <c r="G40" s="110">
        <f>IF(MAX(D40:F40)&lt;0,0,MAX(D40:F40))</f>
        <v>0</v>
      </c>
      <c r="H40" s="107"/>
      <c r="I40" s="107"/>
      <c r="J40" s="111"/>
      <c r="K40" s="112">
        <f>IF(MAX(H40:J40)&lt;0,0,MAX(H40:J40))</f>
        <v>0</v>
      </c>
      <c r="L40" s="112">
        <f>SUM(G40,K40)</f>
        <v>0</v>
      </c>
      <c r="M40" s="147">
        <f>IF(ISNUMBER(A40), (IF(175.508&lt; A40,L40, TRUNC(10^(0.75194503*((LOG((A40/175.508)/LOG(10))*(LOG((A40/175.508)/LOG(10)))))),4)*L40)), 0)</f>
        <v>0</v>
      </c>
      <c r="N40" s="394"/>
      <c r="O40" s="166"/>
      <c r="P40" s="395"/>
    </row>
    <row r="41" spans="1:23" ht="15" thickTop="1" x14ac:dyDescent="0.3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</row>
    <row r="42" spans="1:23" x14ac:dyDescent="0.3">
      <c r="B42" s="182" t="s">
        <v>19</v>
      </c>
      <c r="C42" s="299" t="s">
        <v>78</v>
      </c>
      <c r="D42" s="299"/>
      <c r="E42" s="299"/>
      <c r="F42" s="299"/>
      <c r="G42" s="299"/>
      <c r="H42" s="299"/>
      <c r="I42" s="299"/>
      <c r="J42" s="299"/>
      <c r="K42" s="299"/>
      <c r="L42" s="299"/>
      <c r="M42" s="148"/>
      <c r="N42" s="148"/>
      <c r="O42" s="148"/>
    </row>
    <row r="43" spans="1:23" ht="15" thickBot="1" x14ac:dyDescent="0.3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2"/>
      <c r="S43" s="2"/>
      <c r="T43" s="2"/>
      <c r="U43" s="2"/>
      <c r="V43" s="2"/>
      <c r="W43" s="2"/>
    </row>
    <row r="44" spans="1:23" x14ac:dyDescent="0.3">
      <c r="B44" s="384" t="s">
        <v>72</v>
      </c>
      <c r="C44" s="385"/>
      <c r="D44" s="385"/>
      <c r="E44" s="386"/>
    </row>
    <row r="45" spans="1:23" x14ac:dyDescent="0.3">
      <c r="A45" s="312" t="s">
        <v>79</v>
      </c>
      <c r="B45" s="313" t="s">
        <v>24</v>
      </c>
      <c r="C45" s="387">
        <f>449.9865+N7</f>
        <v>941.64750000000004</v>
      </c>
      <c r="D45" s="388"/>
      <c r="E45" s="314">
        <v>12</v>
      </c>
    </row>
    <row r="46" spans="1:23" ht="15" thickBot="1" x14ac:dyDescent="0.35">
      <c r="A46" s="300" t="s">
        <v>80</v>
      </c>
      <c r="B46" s="200" t="s">
        <v>73</v>
      </c>
      <c r="C46" s="389">
        <f>448.8815+N12</f>
        <v>910.41319999999996</v>
      </c>
      <c r="D46" s="390"/>
      <c r="E46" s="201">
        <v>10</v>
      </c>
    </row>
  </sheetData>
  <mergeCells count="30">
    <mergeCell ref="B44:E44"/>
    <mergeCell ref="C45:D45"/>
    <mergeCell ref="C46:D46"/>
    <mergeCell ref="N13:N16"/>
    <mergeCell ref="P13:P16"/>
    <mergeCell ref="A36:M36"/>
    <mergeCell ref="N37:N40"/>
    <mergeCell ref="P37:P40"/>
    <mergeCell ref="A17:M17"/>
    <mergeCell ref="N18:N21"/>
    <mergeCell ref="P18:P21"/>
    <mergeCell ref="A22:M22"/>
    <mergeCell ref="N23:N26"/>
    <mergeCell ref="P23:P26"/>
    <mergeCell ref="A27:M27"/>
    <mergeCell ref="N28:N31"/>
    <mergeCell ref="A1:N1"/>
    <mergeCell ref="A3:B3"/>
    <mergeCell ref="C3:J3"/>
    <mergeCell ref="K3:N3"/>
    <mergeCell ref="N5:N6"/>
    <mergeCell ref="P28:P31"/>
    <mergeCell ref="A32:M32"/>
    <mergeCell ref="N33:N35"/>
    <mergeCell ref="P33:P35"/>
    <mergeCell ref="P5:P6"/>
    <mergeCell ref="A7:M7"/>
    <mergeCell ref="N8:N11"/>
    <mergeCell ref="P8:P11"/>
    <mergeCell ref="A12:M12"/>
  </mergeCells>
  <conditionalFormatting sqref="D14:D15 H14:H15 E15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2019-04-14T14:59:52Z</dcterms:modified>
</cp:coreProperties>
</file>